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E2D15B39-7078-412D-B422-50B8E3B54744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3 А4" sheetId="4" r:id="rId1"/>
    <sheet name="3 обр. А4" sheetId="5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Y28" i="24" s="1"/>
  <c r="X28" i="24" s="1"/>
  <c r="Z28" i="24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BK37" i="4"/>
  <c r="N37" i="4"/>
  <c r="AF27" i="4"/>
  <c r="Z27" i="4"/>
  <c r="U27" i="4"/>
  <c r="X16" i="4"/>
  <c r="BD2" i="4"/>
  <c r="AH1200" i="24"/>
  <c r="AH1019" i="24"/>
  <c r="Y18" i="24" l="1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3" i="24"/>
  <c r="X3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V18" i="24"/>
  <c r="V16" i="24" s="1"/>
  <c r="W17" i="24"/>
  <c r="W24" i="24"/>
  <c r="W26" i="24"/>
  <c r="U17" i="24"/>
  <c r="U15" i="24"/>
  <c r="U19" i="24" s="1"/>
  <c r="W11" i="24"/>
  <c r="W10" i="24"/>
  <c r="W16" i="24"/>
  <c r="V11" i="24"/>
  <c r="V10" i="24"/>
  <c r="W9" i="24"/>
  <c r="W15" i="24"/>
  <c r="U11" i="24"/>
  <c r="U10" i="24"/>
  <c r="W28" i="24"/>
  <c r="U28" i="24" s="1"/>
  <c r="V20" i="24"/>
  <c r="W22" i="24" s="1"/>
  <c r="V17" i="24"/>
  <c r="U18" i="24" s="1"/>
  <c r="V15" i="24"/>
  <c r="U16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U21" i="24" l="1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<sst xmlns="http://schemas.openxmlformats.org/spreadsheetml/2006/main" count="2952" uniqueCount="285">
  <si>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</si>
  <si>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</si>
  <si>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</si>
  <si>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</si>
  <si>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</si>
  <si>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</si>
  <si>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</si>
  <si>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</si>
  <si>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</si>
  <si>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</si>
  <si>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</si>
  <si>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</si>
  <si>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</si>
  <si>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</si>
  <si>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</si>
  <si>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</si>
  <si>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</si>
  <si>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</si>
  <si>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</si>
  <si>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</si>
  <si>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</si>
  <si>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</si>
  <si>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</si>
  <si>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</si>
  <si>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</si>
  <si>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</si>
  <si>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</si>
  <si>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</si>
  <si>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</si>
  <si>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</si>
  <si>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</si>
  <si>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</si>
  <si>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</si>
  <si>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</si>
  <si>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</si>
  <si>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</si>
  <si>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</si>
  <si>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</si>
  <si>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</si>
  <si>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</si>
  <si>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</si>
  <si>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</si>
  <si>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</si>
  <si>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</si>
  <si>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</si>
  <si>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ПУТЕВОЙ ЛИСТ ЛЕГКОВОГО АВТОМОБИЛЯ</t>
  </si>
  <si>
    <t>(серия)</t>
  </si>
  <si>
    <t>Срок действия: с</t>
  </si>
  <si>
    <t>«</t>
  </si>
  <si>
    <t>»</t>
  </si>
  <si>
    <t xml:space="preserve"> г.</t>
  </si>
  <si>
    <t>по</t>
  </si>
  <si>
    <t>Организация:</t>
  </si>
  <si>
    <t>Коды</t>
  </si>
  <si>
    <t>Форма по ОКУД</t>
  </si>
  <si>
    <t>0345001</t>
  </si>
  <si>
    <t>поОКПО</t>
  </si>
  <si>
    <t>(наименование, адрес, ОГРН, номер телефона)</t>
  </si>
  <si>
    <t>Тип, марка, модель т/с</t>
  </si>
  <si>
    <t xml:space="preserve">Гаражный номер  </t>
  </si>
  <si>
    <t>Водитель</t>
  </si>
  <si>
    <t xml:space="preserve">Табельный номер </t>
  </si>
  <si>
    <t>(фамилия, имя, отчество)</t>
  </si>
  <si>
    <t>Удостоверение №, дата выдачи</t>
  </si>
  <si>
    <t>Класс</t>
  </si>
  <si>
    <t>Сведения о перевозке:</t>
  </si>
  <si>
    <t>Вид сообщения</t>
  </si>
  <si>
    <t>Вид перевозки</t>
  </si>
  <si>
    <t>Городское</t>
  </si>
  <si>
    <t>Пригородное</t>
  </si>
  <si>
    <t xml:space="preserve">Перевозка пассажиров и багажа легковым такси																					</t>
  </si>
  <si>
    <t>Междугородное</t>
  </si>
  <si>
    <t>Перевозка грузов на основании договора перевозки грузов или договора фрахтования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</si>
  <si>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</si>
  <si>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</si>
  <si>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</si>
  <si>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</si>
  <si>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</si>
  <si>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</si>
  <si>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</si>
  <si>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</si>
  <si>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</si>
  <si>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</si>
  <si>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</si>
  <si>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</si>
  <si>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</si>
  <si>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</si>
  <si>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Возвращение ТС 
с линии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</si>
  <si>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</si>
  <si>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</si>
  <si>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</si>
  <si>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Медицинский работник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</si>
  <si>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</si>
  <si>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</si>
  <si>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</si>
  <si>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</si>
  <si>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</si>
  <si>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</si>
  <si>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Автомобиль сдал водитель</t>
  </si>
  <si>
    <t>Оборотная сторона формы № 3</t>
  </si>
  <si>
    <t>Задание водителю</t>
  </si>
  <si>
    <t>В распоряжение</t>
  </si>
  <si>
    <t>Горючее</t>
  </si>
  <si>
    <t>марка</t>
  </si>
  <si>
    <t>код</t>
  </si>
  <si>
    <t>(наименование)</t>
  </si>
  <si>
    <t>(организация)</t>
  </si>
  <si>
    <t>Адрес подачи</t>
  </si>
  <si>
    <t>количество, л</t>
  </si>
  <si>
    <t>Выдано:</t>
  </si>
  <si>
    <t>по заправочному</t>
  </si>
  <si>
    <t>Диспетчер-нарядчик</t>
  </si>
  <si>
    <t>листу №</t>
  </si>
  <si>
    <t>Остаток: при выезде</t>
  </si>
  <si>
    <t xml:space="preserve">    при возвращении</t>
  </si>
  <si>
    <t>Опоздания, ожидания, простои в пути и прочие отметки</t>
  </si>
  <si>
    <t>Расход:    по норме</t>
  </si>
  <si>
    <t xml:space="preserve">    фактический</t>
  </si>
  <si>
    <t>Экономия</t>
  </si>
  <si>
    <t>Перерасход</t>
  </si>
  <si>
    <t>Номер по по- рядку</t>
  </si>
  <si>
    <t>Код заказчика</t>
  </si>
  <si>
    <t>Место</t>
  </si>
  <si>
    <t>Пройдено,    км</t>
  </si>
  <si>
    <t>Подпись лица, пользо- вавшего- ся авто- мобилем</t>
  </si>
  <si>
    <t>отправления</t>
  </si>
  <si>
    <t>назначения</t>
  </si>
  <si>
    <t>выезда</t>
  </si>
  <si>
    <t>возвращения</t>
  </si>
  <si>
    <t>ч.</t>
  </si>
  <si>
    <t>Результат работы автомобиля за смену:</t>
  </si>
  <si>
    <t>Расчет заработной платы:</t>
  </si>
  <si>
    <t>всего в наряде, ч.</t>
  </si>
  <si>
    <t>за километраж, руб. коп.</t>
  </si>
  <si>
    <t>пройдено, км</t>
  </si>
  <si>
    <t>за часы, руб. коп.</t>
  </si>
  <si>
    <t xml:space="preserve">   Итого, руб. коп.</t>
  </si>
  <si>
    <t>Расчет произвел</t>
  </si>
  <si>
    <t>(должность)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</si>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</sst>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8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7"/>
      <color theme="1"/>
      <name val="Arimo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4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sz val="10"/>
      <color theme="1"/>
      <name val="Arimo"/>
    </font>
    <font>
      <sz val="10"/>
      <color rgb="FF000000"/>
      <name val="Calibri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8"/>
      <color theme="1"/>
      <name val="Times New Roman"/>
      <family val="1"/>
      <charset val="204"/>
    </font>
    <font>
      <sz val="8"/>
      <name val="Calibri"/>
      <family val="2"/>
      <charset val="204"/>
    </font>
    <font>
      <sz val="6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08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 style="double">
        <color rgb="FF000000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/>
      <top style="double">
        <color rgb="FF000000"/>
      </top>
      <bottom/>
      <diagonal/>
    </border>
  </borders>
  <cellStyleXfs count="1">
    <xf numFmtId="0" fontId="0" fillId="0" borderId="0"/>
  </cellStyleXfs>
  <cellXfs count="386">
    <xf numFmtId="0" fontId="0" fillId="0" borderId="0" xfId="0" applyFont="1" applyAlignment="1"/>
    <xf numFmtId="0" fontId="2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/>
    <xf numFmtId="49" fontId="5" fillId="0" borderId="0" xfId="0" applyNumberFormat="1" applyFont="1" applyAlignment="1">
      <alignment horizontal="right" vertical="top"/>
    </xf>
    <xf numFmtId="0" fontId="6" fillId="0" borderId="0" xfId="0" applyFont="1" applyAlignment="1"/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wrapText="1"/>
    </xf>
    <xf numFmtId="49" fontId="7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/>
    <xf numFmtId="49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horizontal="center" vertical="top"/>
    </xf>
    <xf numFmtId="49" fontId="5" fillId="0" borderId="14" xfId="0" applyNumberFormat="1" applyFont="1" applyBorder="1" applyAlignment="1">
      <alignment horizontal="center" vertical="top"/>
    </xf>
    <xf numFmtId="0" fontId="2" fillId="0" borderId="0" xfId="0" applyFont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right" vertical="center"/>
    </xf>
    <xf numFmtId="49" fontId="5" fillId="0" borderId="45" xfId="0" applyNumberFormat="1" applyFont="1" applyBorder="1" applyAlignment="1">
      <alignment horizontal="center"/>
    </xf>
    <xf numFmtId="49" fontId="5" fillId="0" borderId="46" xfId="0" applyNumberFormat="1" applyFont="1" applyBorder="1" applyAlignment="1">
      <alignment horizontal="center"/>
    </xf>
    <xf numFmtId="49" fontId="5" fillId="0" borderId="47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vertical="center" wrapText="1"/>
    </xf>
    <xf numFmtId="49" fontId="1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5" fillId="0" borderId="36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9" xfId="0" applyFont="1" applyBorder="1" applyAlignment="1">
      <alignment vertical="top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9" fontId="5" fillId="0" borderId="62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8" fillId="0" borderId="70" xfId="0" applyFont="1" applyBorder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0" fillId="0" borderId="70" xfId="0" applyFont="1" applyBorder="1" applyAlignment="1">
      <alignment horizontal="center" vertical="top"/>
    </xf>
    <xf numFmtId="0" fontId="5" fillId="0" borderId="71" xfId="0" applyFont="1" applyBorder="1" applyAlignment="1">
      <alignment horizontal="center" vertical="top" wrapText="1"/>
    </xf>
    <xf numFmtId="0" fontId="10" fillId="0" borderId="71" xfId="0" applyFont="1" applyBorder="1" applyAlignment="1">
      <alignment horizontal="center" vertical="center"/>
    </xf>
    <xf numFmtId="0" fontId="2" fillId="0" borderId="71" xfId="0" applyFont="1" applyBorder="1" applyAlignment="1">
      <alignment vertical="center"/>
    </xf>
    <xf numFmtId="0" fontId="10" fillId="0" borderId="71" xfId="0" applyFont="1" applyBorder="1" applyAlignment="1">
      <alignment horizontal="center" vertical="top"/>
    </xf>
    <xf numFmtId="0" fontId="5" fillId="0" borderId="0" xfId="0" applyFont="1" applyAlignment="1">
      <alignment wrapText="1"/>
    </xf>
    <xf numFmtId="49" fontId="5" fillId="0" borderId="70" xfId="0" applyNumberFormat="1" applyFont="1" applyBorder="1" applyAlignment="1">
      <alignment vertical="center"/>
    </xf>
    <xf numFmtId="0" fontId="2" fillId="0" borderId="70" xfId="0" applyFont="1" applyBorder="1"/>
    <xf numFmtId="0" fontId="5" fillId="0" borderId="0" xfId="0" applyFont="1" applyAlignment="1">
      <alignment wrapText="1"/>
    </xf>
    <xf numFmtId="0" fontId="16" fillId="0" borderId="0" xfId="0" applyFont="1"/>
    <xf numFmtId="0" fontId="17" fillId="0" borderId="0" xfId="0" applyFont="1"/>
    <xf numFmtId="0" fontId="11" fillId="0" borderId="0" xfId="0" applyFont="1" applyAlignment="1">
      <alignment horizontal="right" vertical="top"/>
    </xf>
    <xf numFmtId="0" fontId="6" fillId="0" borderId="0" xfId="0" applyFont="1"/>
    <xf numFmtId="49" fontId="12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vertical="top"/>
    </xf>
    <xf numFmtId="0" fontId="17" fillId="0" borderId="5" xfId="0" applyFont="1" applyBorder="1"/>
    <xf numFmtId="49" fontId="5" fillId="0" borderId="13" xfId="0" applyNumberFormat="1" applyFont="1" applyBorder="1"/>
    <xf numFmtId="49" fontId="5" fillId="0" borderId="14" xfId="0" applyNumberFormat="1" applyFont="1" applyBorder="1"/>
    <xf numFmtId="49" fontId="5" fillId="0" borderId="15" xfId="0" applyNumberFormat="1" applyFont="1" applyBorder="1"/>
    <xf numFmtId="49" fontId="5" fillId="0" borderId="16" xfId="0" applyNumberFormat="1" applyFont="1" applyBorder="1"/>
    <xf numFmtId="49" fontId="5" fillId="0" borderId="17" xfId="0" applyNumberFormat="1" applyFont="1" applyBorder="1"/>
    <xf numFmtId="49" fontId="5" fillId="0" borderId="31" xfId="0" applyNumberFormat="1" applyFont="1" applyBorder="1"/>
    <xf numFmtId="49" fontId="5" fillId="0" borderId="34" xfId="0" applyNumberFormat="1" applyFont="1" applyBorder="1"/>
    <xf numFmtId="49" fontId="5" fillId="0" borderId="40" xfId="0" applyNumberFormat="1" applyFont="1" applyBorder="1"/>
    <xf numFmtId="49" fontId="5" fillId="0" borderId="33" xfId="0" applyNumberFormat="1" applyFont="1" applyBorder="1"/>
    <xf numFmtId="49" fontId="5" fillId="0" borderId="32" xfId="0" applyNumberFormat="1" applyFont="1" applyBorder="1"/>
    <xf numFmtId="49" fontId="5" fillId="0" borderId="5" xfId="0" applyNumberFormat="1" applyFont="1" applyBorder="1"/>
    <xf numFmtId="49" fontId="5" fillId="0" borderId="0" xfId="0" applyNumberFormat="1" applyFont="1" applyAlignment="1">
      <alignment vertical="center"/>
    </xf>
    <xf numFmtId="0" fontId="2" fillId="0" borderId="5" xfId="0" applyFont="1" applyBorder="1"/>
    <xf numFmtId="0" fontId="18" fillId="0" borderId="0" xfId="0" applyFont="1"/>
    <xf numFmtId="0" fontId="18" fillId="0" borderId="5" xfId="0" applyFont="1" applyBorder="1"/>
    <xf numFmtId="49" fontId="9" fillId="0" borderId="0" xfId="0" applyNumberFormat="1" applyFont="1" applyAlignment="1">
      <alignment vertical="top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79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/>
    </xf>
    <xf numFmtId="49" fontId="5" fillId="0" borderId="80" xfId="0" applyNumberFormat="1" applyFont="1" applyBorder="1" applyAlignment="1">
      <alignment horizontal="center"/>
    </xf>
    <xf numFmtId="49" fontId="5" fillId="0" borderId="81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center"/>
    </xf>
    <xf numFmtId="49" fontId="5" fillId="0" borderId="82" xfId="0" applyNumberFormat="1" applyFont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49" fontId="5" fillId="0" borderId="41" xfId="0" applyNumberFormat="1" applyFont="1" applyBorder="1" applyAlignment="1">
      <alignment horizontal="center"/>
    </xf>
    <xf numFmtId="49" fontId="5" fillId="0" borderId="79" xfId="0" applyNumberFormat="1" applyFont="1" applyBorder="1" applyAlignment="1">
      <alignment horizontal="center"/>
    </xf>
    <xf numFmtId="0" fontId="7" fillId="0" borderId="0" xfId="0" applyFont="1"/>
    <xf numFmtId="49" fontId="16" fillId="0" borderId="0" xfId="0" applyNumberFormat="1" applyFont="1"/>
    <xf numFmtId="49" fontId="17" fillId="0" borderId="0" xfId="0" applyNumberFormat="1" applyFont="1"/>
    <xf numFmtId="49" fontId="7" fillId="0" borderId="0" xfId="0" applyNumberFormat="1" applyFont="1"/>
    <xf numFmtId="49" fontId="8" fillId="0" borderId="0" xfId="0" applyNumberFormat="1" applyFont="1"/>
    <xf numFmtId="49" fontId="16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 vertical="top"/>
    </xf>
    <xf numFmtId="0" fontId="2" fillId="0" borderId="0" xfId="0" applyFont="1"/>
    <xf numFmtId="0" fontId="2" fillId="0" borderId="14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2" borderId="89" xfId="0" applyFont="1" applyFill="1" applyBorder="1" applyAlignment="1">
      <alignment vertical="center"/>
    </xf>
    <xf numFmtId="0" fontId="20" fillId="2" borderId="90" xfId="0" applyFont="1" applyFill="1" applyBorder="1" applyAlignment="1">
      <alignment vertical="center"/>
    </xf>
    <xf numFmtId="0" fontId="2" fillId="0" borderId="0" xfId="0" applyFont="1" applyAlignment="1"/>
    <xf numFmtId="0" fontId="19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91" xfId="0" applyNumberFormat="1" applyFont="1" applyBorder="1"/>
    <xf numFmtId="164" fontId="2" fillId="0" borderId="92" xfId="0" applyNumberFormat="1" applyFont="1" applyBorder="1"/>
    <xf numFmtId="0" fontId="19" fillId="0" borderId="92" xfId="0" applyFont="1" applyBorder="1" applyAlignment="1"/>
    <xf numFmtId="0" fontId="2" fillId="0" borderId="92" xfId="0" applyFont="1" applyBorder="1"/>
    <xf numFmtId="0" fontId="2" fillId="0" borderId="93" xfId="0" applyFont="1" applyBorder="1"/>
    <xf numFmtId="0" fontId="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20" fontId="20" fillId="0" borderId="0" xfId="0" applyNumberFormat="1" applyFont="1" applyAlignment="1">
      <alignment vertical="center"/>
    </xf>
    <xf numFmtId="20" fontId="20" fillId="4" borderId="0" xfId="0" applyNumberFormat="1" applyFont="1" applyFill="1" applyAlignment="1">
      <alignment vertical="center"/>
    </xf>
    <xf numFmtId="164" fontId="20" fillId="2" borderId="0" xfId="0" applyNumberFormat="1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20" fontId="20" fillId="2" borderId="0" xfId="0" applyNumberFormat="1" applyFont="1" applyFill="1" applyAlignment="1">
      <alignment vertical="center"/>
    </xf>
    <xf numFmtId="20" fontId="20" fillId="3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left" vertical="center"/>
    </xf>
    <xf numFmtId="164" fontId="2" fillId="0" borderId="85" xfId="0" applyNumberFormat="1" applyFont="1" applyBorder="1"/>
    <xf numFmtId="164" fontId="2" fillId="0" borderId="39" xfId="0" applyNumberFormat="1" applyFont="1" applyBorder="1"/>
    <xf numFmtId="0" fontId="19" fillId="0" borderId="39" xfId="0" applyFont="1" applyBorder="1" applyAlignment="1"/>
    <xf numFmtId="0" fontId="2" fillId="0" borderId="39" xfId="0" applyFont="1" applyBorder="1"/>
    <xf numFmtId="0" fontId="2" fillId="0" borderId="86" xfId="0" applyFont="1" applyBorder="1"/>
    <xf numFmtId="164" fontId="20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75" xfId="0" applyFont="1" applyBorder="1" applyAlignment="1">
      <alignment wrapText="1"/>
    </xf>
    <xf numFmtId="49" fontId="2" fillId="4" borderId="74" xfId="0" applyNumberFormat="1" applyFont="1" applyFill="1" applyBorder="1" applyAlignment="1"/>
    <xf numFmtId="49" fontId="2" fillId="4" borderId="75" xfId="0" applyNumberFormat="1" applyFont="1" applyFill="1" applyBorder="1"/>
    <xf numFmtId="49" fontId="2" fillId="4" borderId="76" xfId="0" applyNumberFormat="1" applyFont="1" applyFill="1" applyBorder="1"/>
    <xf numFmtId="0" fontId="2" fillId="0" borderId="75" xfId="0" applyFont="1" applyBorder="1"/>
    <xf numFmtId="0" fontId="21" fillId="0" borderId="0" xfId="0" applyFont="1" applyAlignment="1"/>
    <xf numFmtId="164" fontId="2" fillId="4" borderId="76" xfId="0" applyNumberFormat="1" applyFont="1" applyFill="1" applyBorder="1"/>
    <xf numFmtId="0" fontId="2" fillId="4" borderId="75" xfId="0" applyFont="1" applyFill="1" applyBorder="1"/>
    <xf numFmtId="0" fontId="2" fillId="2" borderId="76" xfId="0" applyFont="1" applyFill="1" applyBorder="1"/>
    <xf numFmtId="0" fontId="2" fillId="2" borderId="0" xfId="0" applyFont="1" applyFill="1" applyAlignment="1">
      <alignment wrapText="1"/>
    </xf>
    <xf numFmtId="0" fontId="2" fillId="0" borderId="76" xfId="0" applyFont="1" applyBorder="1" applyAlignment="1">
      <alignment wrapText="1"/>
    </xf>
    <xf numFmtId="0" fontId="2" fillId="2" borderId="76" xfId="0" applyFont="1" applyFill="1" applyBorder="1" applyAlignment="1">
      <alignment wrapText="1"/>
    </xf>
    <xf numFmtId="0" fontId="2" fillId="0" borderId="76" xfId="0" applyFont="1" applyBorder="1"/>
    <xf numFmtId="0" fontId="2" fillId="0" borderId="45" xfId="0" applyFont="1" applyBorder="1" applyAlignment="1">
      <alignment wrapText="1"/>
    </xf>
    <xf numFmtId="0" fontId="2" fillId="0" borderId="46" xfId="0" applyFont="1" applyBorder="1"/>
    <xf numFmtId="0" fontId="2" fillId="0" borderId="47" xfId="0" applyFont="1" applyBorder="1"/>
    <xf numFmtId="0" fontId="2" fillId="0" borderId="73" xfId="0" applyFont="1" applyBorder="1" applyAlignment="1">
      <alignment horizontal="center"/>
    </xf>
    <xf numFmtId="0" fontId="2" fillId="0" borderId="48" xfId="0" applyFont="1" applyBorder="1" applyAlignment="1">
      <alignment horizontal="left"/>
    </xf>
    <xf numFmtId="0" fontId="2" fillId="0" borderId="74" xfId="0" applyFont="1" applyBorder="1" applyAlignment="1">
      <alignment horizontal="center"/>
    </xf>
    <xf numFmtId="49" fontId="2" fillId="0" borderId="56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8" xfId="0" applyNumberFormat="1" applyFont="1" applyFill="1" applyBorder="1"/>
    <xf numFmtId="49" fontId="2" fillId="0" borderId="77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86" xfId="0" applyNumberFormat="1" applyFont="1" applyFill="1" applyBorder="1"/>
    <xf numFmtId="0" fontId="2" fillId="4" borderId="0" xfId="0" applyFont="1" applyFill="1"/>
    <xf numFmtId="1" fontId="2" fillId="4" borderId="86" xfId="0" applyNumberFormat="1" applyFont="1" applyFill="1" applyBorder="1" applyAlignment="1">
      <alignment horizontal="left"/>
    </xf>
    <xf numFmtId="0" fontId="2" fillId="0" borderId="83" xfId="0" applyFont="1" applyBorder="1"/>
    <xf numFmtId="0" fontId="2" fillId="0" borderId="84" xfId="0" applyFont="1" applyBorder="1"/>
    <xf numFmtId="49" fontId="2" fillId="0" borderId="76" xfId="0" applyNumberFormat="1" applyFont="1" applyBorder="1"/>
    <xf numFmtId="164" fontId="2" fillId="0" borderId="87" xfId="0" applyNumberFormat="1" applyFont="1" applyBorder="1"/>
    <xf numFmtId="164" fontId="2" fillId="0" borderId="94" xfId="0" applyNumberFormat="1" applyFont="1" applyBorder="1"/>
    <xf numFmtId="0" fontId="19" fillId="0" borderId="94" xfId="0" applyFont="1" applyBorder="1" applyAlignment="1"/>
    <xf numFmtId="0" fontId="2" fillId="0" borderId="94" xfId="0" applyFont="1" applyBorder="1"/>
    <xf numFmtId="0" fontId="2" fillId="0" borderId="88" xfId="0" applyFont="1" applyBorder="1"/>
    <xf numFmtId="0" fontId="2" fillId="0" borderId="45" xfId="0" applyFont="1" applyBorder="1"/>
    <xf numFmtId="0" fontId="20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0" fillId="0" borderId="0" xfId="0" applyFont="1" applyAlignment="1"/>
    <xf numFmtId="0" fontId="22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49" fontId="5" fillId="2" borderId="0" xfId="0" applyNumberFormat="1" applyFont="1" applyFill="1" applyAlignment="1">
      <alignment vertical="center"/>
    </xf>
    <xf numFmtId="0" fontId="0" fillId="0" borderId="0" xfId="0" applyFont="1" applyAlignment="1"/>
    <xf numFmtId="0" fontId="14" fillId="0" borderId="63" xfId="0" applyFont="1" applyBorder="1" applyAlignment="1">
      <alignment horizontal="left" vertical="center" wrapText="1"/>
    </xf>
    <xf numFmtId="0" fontId="1" fillId="0" borderId="64" xfId="0" applyFont="1" applyBorder="1"/>
    <xf numFmtId="0" fontId="1" fillId="0" borderId="65" xfId="0" applyFont="1" applyBorder="1"/>
    <xf numFmtId="0" fontId="1" fillId="0" borderId="66" xfId="0" applyFont="1" applyBorder="1"/>
    <xf numFmtId="0" fontId="1" fillId="0" borderId="49" xfId="0" applyFont="1" applyBorder="1"/>
    <xf numFmtId="0" fontId="1" fillId="0" borderId="67" xfId="0" applyFont="1" applyBorder="1"/>
    <xf numFmtId="0" fontId="1" fillId="0" borderId="68" xfId="0" applyFont="1" applyBorder="1"/>
    <xf numFmtId="0" fontId="1" fillId="0" borderId="69" xfId="0" applyFont="1" applyBorder="1"/>
    <xf numFmtId="0" fontId="5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horizontal="center" wrapText="1"/>
    </xf>
    <xf numFmtId="0" fontId="1" fillId="0" borderId="5" xfId="0" applyFont="1" applyBorder="1"/>
    <xf numFmtId="0" fontId="10" fillId="0" borderId="0" xfId="0" applyFont="1" applyAlignment="1">
      <alignment horizontal="center" vertical="center"/>
    </xf>
    <xf numFmtId="0" fontId="15" fillId="0" borderId="63" xfId="0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/>
    </xf>
    <xf numFmtId="0" fontId="1" fillId="0" borderId="14" xfId="0" applyFont="1" applyBorder="1"/>
    <xf numFmtId="0" fontId="1" fillId="0" borderId="15" xfId="0" applyFont="1" applyBorder="1"/>
    <xf numFmtId="49" fontId="10" fillId="0" borderId="0" xfId="0" applyNumberFormat="1" applyFont="1" applyAlignment="1">
      <alignment horizontal="right" vertical="center"/>
    </xf>
    <xf numFmtId="49" fontId="5" fillId="0" borderId="50" xfId="0" applyNumberFormat="1" applyFont="1" applyBorder="1" applyAlignment="1">
      <alignment horizontal="center" vertical="center"/>
    </xf>
    <xf numFmtId="0" fontId="1" fillId="0" borderId="51" xfId="0" applyFont="1" applyBorder="1"/>
    <xf numFmtId="0" fontId="1" fillId="0" borderId="52" xfId="0" applyFont="1" applyBorder="1"/>
    <xf numFmtId="49" fontId="5" fillId="0" borderId="53" xfId="0" applyNumberFormat="1" applyFont="1" applyBorder="1" applyAlignment="1">
      <alignment horizontal="center"/>
    </xf>
    <xf numFmtId="0" fontId="1" fillId="0" borderId="54" xfId="0" applyFont="1" applyBorder="1"/>
    <xf numFmtId="0" fontId="1" fillId="0" borderId="55" xfId="0" applyFont="1" applyBorder="1"/>
    <xf numFmtId="49" fontId="12" fillId="0" borderId="5" xfId="0" applyNumberFormat="1" applyFont="1" applyBorder="1" applyAlignment="1">
      <alignment horizontal="center"/>
    </xf>
    <xf numFmtId="49" fontId="9" fillId="0" borderId="14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8" fillId="0" borderId="35" xfId="0" applyFont="1" applyBorder="1" applyAlignment="1">
      <alignment horizontal="center" vertical="center"/>
    </xf>
    <xf numFmtId="0" fontId="0" fillId="0" borderId="36" xfId="0" applyFont="1" applyBorder="1" applyAlignment="1"/>
    <xf numFmtId="0" fontId="0" fillId="0" borderId="105" xfId="0" applyFont="1" applyBorder="1" applyAlignment="1"/>
    <xf numFmtId="0" fontId="5" fillId="0" borderId="0" xfId="0" applyFont="1" applyAlignment="1">
      <alignment vertical="center"/>
    </xf>
    <xf numFmtId="0" fontId="5" fillId="0" borderId="107" xfId="0" applyFont="1" applyBorder="1" applyAlignment="1">
      <alignment vertical="center"/>
    </xf>
    <xf numFmtId="49" fontId="5" fillId="0" borderId="107" xfId="0" applyNumberFormat="1" applyFont="1" applyBorder="1" applyAlignment="1">
      <alignment vertical="center"/>
    </xf>
    <xf numFmtId="0" fontId="1" fillId="0" borderId="37" xfId="0" applyFont="1" applyBorder="1"/>
    <xf numFmtId="49" fontId="9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vertical="center" wrapText="1"/>
    </xf>
    <xf numFmtId="49" fontId="12" fillId="0" borderId="22" xfId="0" applyNumberFormat="1" applyFont="1" applyBorder="1" applyAlignment="1">
      <alignment horizontal="center"/>
    </xf>
    <xf numFmtId="0" fontId="1" fillId="0" borderId="22" xfId="0" applyFont="1" applyBorder="1"/>
    <xf numFmtId="49" fontId="5" fillId="0" borderId="0" xfId="0" applyNumberFormat="1" applyFont="1" applyAlignment="1">
      <alignment wrapText="1"/>
    </xf>
    <xf numFmtId="49" fontId="27" fillId="0" borderId="0" xfId="0" applyNumberFormat="1" applyFont="1" applyAlignment="1">
      <alignment wrapText="1"/>
    </xf>
    <xf numFmtId="0" fontId="5" fillId="0" borderId="0" xfId="0" applyFont="1" applyAlignment="1">
      <alignment vertical="center" wrapText="1"/>
    </xf>
    <xf numFmtId="49" fontId="5" fillId="0" borderId="5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8" fillId="0" borderId="95" xfId="0" applyFont="1" applyBorder="1" applyAlignment="1">
      <alignment horizontal="center" vertical="center" wrapText="1"/>
    </xf>
    <xf numFmtId="0" fontId="1" fillId="0" borderId="96" xfId="0" applyFont="1" applyBorder="1"/>
    <xf numFmtId="49" fontId="5" fillId="0" borderId="0" xfId="0" applyNumberFormat="1" applyFont="1" applyAlignment="1"/>
    <xf numFmtId="0" fontId="5" fillId="2" borderId="9" xfId="0" applyFont="1" applyFill="1" applyBorder="1" applyAlignment="1">
      <alignment horizontal="center" wrapText="1"/>
    </xf>
    <xf numFmtId="0" fontId="1" fillId="0" borderId="12" xfId="0" applyFont="1" applyBorder="1"/>
    <xf numFmtId="0" fontId="1" fillId="0" borderId="10" xfId="0" applyFont="1" applyBorder="1"/>
    <xf numFmtId="0" fontId="5" fillId="2" borderId="16" xfId="0" applyFont="1" applyFill="1" applyBorder="1" applyAlignment="1">
      <alignment horizontal="center" vertical="center"/>
    </xf>
    <xf numFmtId="0" fontId="1" fillId="0" borderId="33" xfId="0" applyFont="1" applyBorder="1"/>
    <xf numFmtId="0" fontId="1" fillId="0" borderId="34" xfId="0" applyFont="1" applyBorder="1"/>
    <xf numFmtId="0" fontId="1" fillId="0" borderId="40" xfId="0" applyFont="1" applyBorder="1"/>
    <xf numFmtId="0" fontId="5" fillId="2" borderId="24" xfId="0" applyFont="1" applyFill="1" applyBorder="1" applyAlignment="1">
      <alignment horizontal="center" vertical="center"/>
    </xf>
    <xf numFmtId="0" fontId="1" fillId="0" borderId="23" xfId="0" applyFont="1" applyBorder="1"/>
    <xf numFmtId="0" fontId="5" fillId="2" borderId="2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1" fillId="0" borderId="20" xfId="0" applyFont="1" applyBorder="1"/>
    <xf numFmtId="0" fontId="1" fillId="0" borderId="61" xfId="0" applyFont="1" applyBorder="1"/>
    <xf numFmtId="0" fontId="5" fillId="2" borderId="14" xfId="0" applyFont="1" applyFill="1" applyBorder="1" applyAlignment="1">
      <alignment horizontal="center" vertical="center" wrapText="1"/>
    </xf>
    <xf numFmtId="0" fontId="1" fillId="0" borderId="17" xfId="0" applyFont="1" applyBorder="1"/>
    <xf numFmtId="0" fontId="1" fillId="0" borderId="19" xfId="0" applyFont="1" applyBorder="1"/>
    <xf numFmtId="0" fontId="1" fillId="0" borderId="32" xfId="0" applyFont="1" applyBorder="1"/>
    <xf numFmtId="0" fontId="5" fillId="2" borderId="13" xfId="0" applyFont="1" applyFill="1" applyBorder="1" applyAlignment="1">
      <alignment horizontal="center" vertical="center" wrapText="1"/>
    </xf>
    <xf numFmtId="0" fontId="1" fillId="0" borderId="18" xfId="0" applyFont="1" applyBorder="1"/>
    <xf numFmtId="0" fontId="1" fillId="0" borderId="31" xfId="0" applyFont="1" applyBorder="1"/>
    <xf numFmtId="49" fontId="11" fillId="0" borderId="5" xfId="0" applyNumberFormat="1" applyFont="1" applyBorder="1" applyAlignment="1">
      <alignment horizontal="center" vertical="top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top"/>
    </xf>
    <xf numFmtId="0" fontId="8" fillId="0" borderId="103" xfId="0" applyFont="1" applyBorder="1" applyAlignment="1">
      <alignment horizontal="center" vertical="center" wrapText="1"/>
    </xf>
    <xf numFmtId="0" fontId="1" fillId="0" borderId="104" xfId="0" applyFont="1" applyBorder="1"/>
    <xf numFmtId="0" fontId="5" fillId="0" borderId="106" xfId="0" applyFont="1" applyBorder="1" applyAlignment="1">
      <alignment vertical="center"/>
    </xf>
    <xf numFmtId="0" fontId="8" fillId="0" borderId="103" xfId="0" applyFont="1" applyBorder="1" applyAlignment="1">
      <alignment horizontal="center" vertical="center"/>
    </xf>
    <xf numFmtId="0" fontId="5" fillId="0" borderId="106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0" fontId="1" fillId="0" borderId="36" xfId="0" applyFont="1" applyBorder="1"/>
    <xf numFmtId="0" fontId="10" fillId="0" borderId="0" xfId="0" applyFont="1" applyAlignment="1">
      <alignment horizontal="right"/>
    </xf>
    <xf numFmtId="49" fontId="5" fillId="0" borderId="56" xfId="0" applyNumberFormat="1" applyFont="1" applyBorder="1" applyAlignment="1">
      <alignment horizontal="center"/>
    </xf>
    <xf numFmtId="0" fontId="1" fillId="0" borderId="57" xfId="0" applyFont="1" applyBorder="1"/>
    <xf numFmtId="0" fontId="8" fillId="0" borderId="101" xfId="0" applyFont="1" applyBorder="1" applyAlignment="1">
      <alignment horizontal="center" vertical="center" wrapText="1"/>
    </xf>
    <xf numFmtId="0" fontId="0" fillId="0" borderId="100" xfId="0" applyFont="1" applyBorder="1" applyAlignment="1"/>
    <xf numFmtId="0" fontId="0" fillId="0" borderId="102" xfId="0" applyFont="1" applyBorder="1" applyAlignment="1"/>
    <xf numFmtId="0" fontId="8" fillId="0" borderId="101" xfId="0" applyFont="1" applyBorder="1" applyAlignment="1">
      <alignment horizontal="center" vertical="center"/>
    </xf>
    <xf numFmtId="0" fontId="5" fillId="0" borderId="97" xfId="0" applyFont="1" applyBorder="1" applyAlignment="1">
      <alignment vertical="center"/>
    </xf>
    <xf numFmtId="0" fontId="0" fillId="0" borderId="98" xfId="0" applyFont="1" applyBorder="1" applyAlignment="1"/>
    <xf numFmtId="0" fontId="0" fillId="0" borderId="99" xfId="0" applyFont="1" applyBorder="1" applyAlignment="1"/>
    <xf numFmtId="49" fontId="5" fillId="0" borderId="58" xfId="0" applyNumberFormat="1" applyFont="1" applyBorder="1" applyAlignment="1">
      <alignment horizontal="center"/>
    </xf>
    <xf numFmtId="0" fontId="1" fillId="0" borderId="59" xfId="0" applyFont="1" applyBorder="1"/>
    <xf numFmtId="0" fontId="1" fillId="0" borderId="60" xfId="0" applyFont="1" applyBorder="1"/>
    <xf numFmtId="49" fontId="7" fillId="0" borderId="0" xfId="0" applyNumberFormat="1" applyFont="1" applyAlignment="1">
      <alignment vertical="center" wrapText="1"/>
    </xf>
    <xf numFmtId="49" fontId="8" fillId="0" borderId="5" xfId="0" applyNumberFormat="1" applyFont="1" applyBorder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left" vertical="top"/>
    </xf>
    <xf numFmtId="0" fontId="25" fillId="0" borderId="5" xfId="0" applyFont="1" applyBorder="1" applyAlignment="1">
      <alignment horizontal="left"/>
    </xf>
    <xf numFmtId="0" fontId="8" fillId="0" borderId="5" xfId="0" applyFont="1" applyBorder="1"/>
    <xf numFmtId="49" fontId="8" fillId="0" borderId="0" xfId="0" applyNumberFormat="1" applyFont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6" xfId="0" applyFont="1" applyBorder="1"/>
    <xf numFmtId="49" fontId="5" fillId="2" borderId="18" xfId="0" applyNumberFormat="1" applyFont="1" applyFill="1" applyBorder="1" applyAlignment="1">
      <alignment horizontal="center" vertical="center" wrapText="1"/>
    </xf>
    <xf numFmtId="0" fontId="1" fillId="0" borderId="4" xfId="0" applyFont="1" applyBorder="1"/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wrapText="1"/>
    </xf>
    <xf numFmtId="49" fontId="5" fillId="0" borderId="77" xfId="0" applyNumberFormat="1" applyFont="1" applyBorder="1" applyAlignment="1">
      <alignment horizontal="center"/>
    </xf>
    <xf numFmtId="0" fontId="1" fillId="0" borderId="78" xfId="0" applyFont="1" applyBorder="1"/>
    <xf numFmtId="49" fontId="5" fillId="0" borderId="9" xfId="0" applyNumberFormat="1" applyFont="1" applyBorder="1" applyAlignment="1">
      <alignment horizontal="center" vertical="center" wrapText="1"/>
    </xf>
    <xf numFmtId="49" fontId="5" fillId="0" borderId="21" xfId="0" applyNumberFormat="1" applyFont="1" applyBorder="1" applyAlignment="1">
      <alignment horizontal="center" vertical="center" wrapText="1"/>
    </xf>
    <xf numFmtId="49" fontId="5" fillId="0" borderId="24" xfId="0" applyNumberFormat="1" applyFont="1" applyBorder="1" applyAlignment="1">
      <alignment horizontal="center" vertical="center" wrapText="1"/>
    </xf>
    <xf numFmtId="0" fontId="1" fillId="0" borderId="25" xfId="0" applyFont="1" applyBorder="1"/>
    <xf numFmtId="49" fontId="5" fillId="0" borderId="26" xfId="0" applyNumberFormat="1" applyFont="1" applyBorder="1" applyAlignment="1">
      <alignment horizontal="center" vertical="center" wrapText="1"/>
    </xf>
    <xf numFmtId="0" fontId="1" fillId="0" borderId="28" xfId="0" applyFont="1" applyBorder="1"/>
    <xf numFmtId="49" fontId="5" fillId="0" borderId="12" xfId="0" applyNumberFormat="1" applyFont="1" applyBorder="1" applyAlignment="1">
      <alignment horizontal="center"/>
    </xf>
    <xf numFmtId="0" fontId="1" fillId="0" borderId="72" xfId="0" applyFont="1" applyBorder="1"/>
    <xf numFmtId="49" fontId="5" fillId="0" borderId="22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49" fontId="5" fillId="0" borderId="35" xfId="0" applyNumberFormat="1" applyFont="1" applyBorder="1" applyAlignment="1">
      <alignment horizontal="center" vertical="center" wrapText="1"/>
    </xf>
    <xf numFmtId="49" fontId="5" fillId="0" borderId="36" xfId="0" applyNumberFormat="1" applyFont="1" applyBorder="1" applyAlignment="1">
      <alignment horizontal="center" vertical="center" wrapText="1"/>
    </xf>
    <xf numFmtId="49" fontId="9" fillId="0" borderId="14" xfId="0" applyNumberFormat="1" applyFont="1" applyBorder="1" applyAlignment="1">
      <alignment horizontal="center" vertical="top"/>
    </xf>
    <xf numFmtId="0" fontId="18" fillId="0" borderId="5" xfId="0" applyFont="1" applyBorder="1" applyAlignment="1">
      <alignment horizontal="center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/>
    </xf>
    <xf numFmtId="49" fontId="8" fillId="0" borderId="24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49" fontId="5" fillId="0" borderId="11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top"/>
    </xf>
    <xf numFmtId="0" fontId="17" fillId="0" borderId="5" xfId="0" applyFont="1" applyBorder="1" applyAlignment="1">
      <alignment horizontal="center"/>
    </xf>
    <xf numFmtId="49" fontId="5" fillId="0" borderId="73" xfId="0" applyNumberFormat="1" applyFont="1" applyBorder="1" applyAlignment="1">
      <alignment horizontal="center" vertical="center" wrapText="1"/>
    </xf>
    <xf numFmtId="0" fontId="1" fillId="0" borderId="48" xfId="0" applyFont="1" applyBorder="1"/>
    <xf numFmtId="0" fontId="1" fillId="0" borderId="74" xfId="0" applyFont="1" applyBorder="1"/>
    <xf numFmtId="49" fontId="5" fillId="0" borderId="42" xfId="0" applyNumberFormat="1" applyFont="1" applyBorder="1" applyAlignment="1">
      <alignment horizontal="center"/>
    </xf>
    <xf numFmtId="0" fontId="1" fillId="0" borderId="43" xfId="0" applyFont="1" applyBorder="1"/>
    <xf numFmtId="0" fontId="1" fillId="0" borderId="44" xfId="0" applyFont="1" applyBorder="1"/>
    <xf numFmtId="0" fontId="1" fillId="0" borderId="75" xfId="0" applyFont="1" applyBorder="1"/>
    <xf numFmtId="0" fontId="1" fillId="0" borderId="76" xfId="0" applyFont="1" applyBorder="1"/>
    <xf numFmtId="0" fontId="1" fillId="0" borderId="56" xfId="0" applyFont="1" applyBorder="1"/>
    <xf numFmtId="49" fontId="5" fillId="0" borderId="0" xfId="0" applyNumberFormat="1" applyFont="1" applyAlignment="1">
      <alignment vertical="center"/>
    </xf>
    <xf numFmtId="49" fontId="8" fillId="0" borderId="9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49" fontId="10" fillId="0" borderId="14" xfId="0" applyNumberFormat="1" applyFont="1" applyBorder="1" applyAlignment="1">
      <alignment horizontal="center" vertical="top"/>
    </xf>
    <xf numFmtId="0" fontId="8" fillId="0" borderId="73" xfId="0" applyFont="1" applyBorder="1" applyAlignment="1">
      <alignment horizontal="center"/>
    </xf>
    <xf numFmtId="49" fontId="16" fillId="0" borderId="5" xfId="0" applyNumberFormat="1" applyFont="1" applyBorder="1"/>
    <xf numFmtId="0" fontId="5" fillId="0" borderId="26" xfId="0" applyFont="1" applyBorder="1" applyAlignment="1">
      <alignment horizontal="center"/>
    </xf>
    <xf numFmtId="0" fontId="1" fillId="0" borderId="30" xfId="0" applyFont="1" applyBorder="1"/>
    <xf numFmtId="49" fontId="8" fillId="0" borderId="29" xfId="0" applyNumberFormat="1" applyFont="1" applyBorder="1" applyAlignment="1">
      <alignment horizontal="center"/>
    </xf>
    <xf numFmtId="0" fontId="1" fillId="0" borderId="27" xfId="0" applyFont="1" applyBorder="1"/>
    <xf numFmtId="49" fontId="5" fillId="0" borderId="27" xfId="0" applyNumberFormat="1" applyFont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77" xfId="0" applyNumberFormat="1" applyFont="1" applyBorder="1" applyAlignment="1"/>
    <xf numFmtId="0" fontId="2" fillId="0" borderId="75" xfId="0" applyFont="1" applyBorder="1"/>
    <xf numFmtId="0" fontId="2" fillId="0" borderId="75" xfId="0" applyFont="1" applyBorder="1" applyAlignment="1">
      <alignment horizontal="left"/>
    </xf>
    <xf numFmtId="0" fontId="2" fillId="0" borderId="75" xfId="0" applyFont="1" applyBorder="1" applyAlignment="1">
      <alignment wrapText="1"/>
    </xf>
    <xf numFmtId="0" fontId="1" fillId="0" borderId="45" xfId="0" applyFont="1" applyBorder="1"/>
    <xf numFmtId="0" fontId="1" fillId="0" borderId="46" xfId="0" applyFont="1" applyBorder="1"/>
    <xf numFmtId="0" fontId="1" fillId="0" borderId="47" xfId="0" applyFont="1" applyBorder="1"/>
    <xf numFmtId="0" fontId="2" fillId="0" borderId="73" xfId="0" applyFont="1" applyBorder="1" applyAlignment="1"/>
    <xf numFmtId="0" fontId="20" fillId="2" borderId="0" xfId="0" applyFont="1" applyFill="1" applyAlignment="1">
      <alignment vertical="center"/>
    </xf>
    <xf numFmtId="0" fontId="1" fillId="0" borderId="90" xfId="0" applyFont="1" applyBorder="1"/>
    <xf numFmtId="0" fontId="2" fillId="3" borderId="75" xfId="0" applyFont="1" applyFill="1" applyBorder="1"/>
    <xf numFmtId="0" fontId="3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9">
    <dxf>
      <font>
        <b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17C5B8B-5C13-4E0E-9B87-C1927A52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CT57"/>
  <sheetViews>
    <sheetView showGridLines="0" tabSelected="1" zoomScale="200" zoomScaleNormal="200" workbookViewId="0">
      <selection activeCell="C6" sqref="C6:BT8"/>
    </sheetView>
  </sheetViews>
  <sheetFormatPr defaultColWidth="14.42578125" defaultRowHeight="15.75" customHeight="1"/>
  <cols>
    <col min="1" max="11" width="0.7109375" customWidth="1"/>
    <col min="12" max="12" width="2" customWidth="1"/>
    <col min="13" max="13" width="0.42578125" customWidth="1"/>
    <col min="14" max="22" width="0.7109375" customWidth="1"/>
    <col min="23" max="23" width="2.140625" customWidth="1"/>
    <col min="24" max="33" width="0.7109375" customWidth="1"/>
    <col min="34" max="34" width="1.140625" customWidth="1"/>
    <col min="35" max="46" width="0.7109375" customWidth="1"/>
    <col min="47" max="47" width="0.42578125" customWidth="1"/>
    <col min="48" max="48" width="3" customWidth="1"/>
    <col min="49" max="54" width="0.7109375" customWidth="1"/>
    <col min="55" max="55" width="1.7109375" customWidth="1"/>
    <col min="56" max="60" width="0.7109375" customWidth="1"/>
    <col min="61" max="61" width="1" customWidth="1"/>
    <col min="62" max="62" width="0.42578125" customWidth="1"/>
    <col min="63" max="63" width="1" customWidth="1"/>
    <col min="64" max="80" width="0.7109375" customWidth="1"/>
    <col min="81" max="81" width="2.5703125" customWidth="1"/>
    <col min="82" max="95" width="0.7109375" customWidth="1"/>
    <col min="96" max="96" width="0.42578125" customWidth="1"/>
    <col min="97" max="97" width="0.7109375" customWidth="1"/>
    <col min="98" max="98" width="1.7109375" customWidth="1"/>
  </cols>
  <sheetData>
    <row r="1" spans="1:98" ht="9.75" customHeight="1">
      <c r="A1" s="3"/>
      <c r="B1" s="7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3"/>
      <c r="BP1" s="3"/>
      <c r="BQ1" s="3"/>
      <c r="BR1" s="3"/>
      <c r="BS1" s="3"/>
      <c r="BT1" s="3"/>
      <c r="BU1" s="3"/>
      <c r="BV1" s="3"/>
      <c r="BW1" s="3"/>
      <c r="BX1" s="3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</row>
    <row r="2" spans="1:98" ht="11.25" customHeight="1">
      <c r="A2" s="8"/>
      <c r="B2" s="304" t="s">
        <v>45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305"/>
      <c r="AX2" s="220"/>
      <c r="AY2" s="220"/>
      <c r="AZ2" s="220"/>
      <c r="BA2" s="220"/>
      <c r="BB2" s="306" t="s">
        <v>4</v>
      </c>
      <c r="BC2" s="208"/>
      <c r="BD2" s="307" t="str">
        <f>'0'!$P$2</f>
        <v/>
      </c>
      <c r="BE2" s="220"/>
      <c r="BF2" s="220"/>
      <c r="BG2" s="220"/>
      <c r="BH2" s="220"/>
      <c r="BI2" s="220"/>
      <c r="BJ2" s="220"/>
      <c r="BK2" s="220"/>
      <c r="BL2" s="220"/>
      <c r="BM2" s="220"/>
      <c r="BN2" s="220"/>
      <c r="BO2" s="220"/>
      <c r="BP2" s="220"/>
      <c r="BQ2" s="220"/>
      <c r="BR2" s="220"/>
      <c r="BS2" s="220"/>
      <c r="BT2" s="220"/>
      <c r="BU2" s="220"/>
      <c r="BV2" s="220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</row>
    <row r="3" spans="1:98" ht="8.25" customHeight="1">
      <c r="A3" s="3"/>
      <c r="B3" s="7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9"/>
      <c r="AF3" s="3"/>
      <c r="AG3" s="3"/>
      <c r="AH3" s="3"/>
      <c r="AI3" s="10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234" t="s">
        <v>46</v>
      </c>
      <c r="AX3" s="224"/>
      <c r="AY3" s="224"/>
      <c r="AZ3" s="224"/>
      <c r="BA3" s="224"/>
      <c r="BB3" s="11"/>
      <c r="BC3" s="11"/>
      <c r="BD3" s="11"/>
      <c r="BE3" s="11"/>
      <c r="BF3" s="11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5"/>
      <c r="BW3" s="5"/>
      <c r="BX3" s="3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</row>
    <row r="4" spans="1:98" ht="12" customHeight="1">
      <c r="A4" s="3"/>
      <c r="B4" s="249" t="s">
        <v>47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83" t="s">
        <v>48</v>
      </c>
      <c r="T4" s="208"/>
      <c r="U4" s="280"/>
      <c r="V4" s="220"/>
      <c r="W4" s="220"/>
      <c r="X4" s="281" t="s">
        <v>49</v>
      </c>
      <c r="Y4" s="208"/>
      <c r="Z4" s="28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12"/>
      <c r="AL4" s="308" t="s">
        <v>221</v>
      </c>
      <c r="AM4" s="309"/>
      <c r="AN4" s="309"/>
      <c r="AO4" s="309"/>
      <c r="AP4" s="309"/>
      <c r="AQ4" s="281" t="s">
        <v>50</v>
      </c>
      <c r="AR4" s="208"/>
      <c r="AS4" s="208"/>
      <c r="AT4" s="282" t="s">
        <v>51</v>
      </c>
      <c r="AU4" s="208"/>
      <c r="AV4" s="208"/>
      <c r="AW4" s="208"/>
      <c r="AX4" s="3"/>
      <c r="AY4" s="283" t="s">
        <v>48</v>
      </c>
      <c r="AZ4" s="208"/>
      <c r="BA4" s="280"/>
      <c r="BB4" s="220"/>
      <c r="BC4" s="220"/>
      <c r="BD4" s="281" t="s">
        <v>49</v>
      </c>
      <c r="BE4" s="208"/>
      <c r="BF4" s="280"/>
      <c r="BG4" s="220"/>
      <c r="BH4" s="220"/>
      <c r="BI4" s="220"/>
      <c r="BJ4" s="220"/>
      <c r="BK4" s="220"/>
      <c r="BL4" s="220"/>
      <c r="BM4" s="220"/>
      <c r="BN4" s="220"/>
      <c r="BO4" s="220"/>
      <c r="BP4" s="220"/>
      <c r="BQ4" s="12"/>
      <c r="BR4" s="308" t="s">
        <v>221</v>
      </c>
      <c r="BS4" s="309"/>
      <c r="BT4" s="309"/>
      <c r="BU4" s="309"/>
      <c r="BV4" s="309"/>
      <c r="BW4" s="281" t="s">
        <v>50</v>
      </c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</row>
    <row r="5" spans="1:98" ht="9.75" customHeight="1">
      <c r="A5" s="13"/>
      <c r="B5" s="249" t="s">
        <v>52</v>
      </c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14"/>
      <c r="AD5" s="14"/>
      <c r="AE5" s="4"/>
      <c r="AF5" s="15"/>
      <c r="AG5" s="15"/>
      <c r="AH5" s="15"/>
      <c r="AI5" s="12"/>
      <c r="AJ5" s="14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2"/>
      <c r="AX5" s="15"/>
      <c r="AY5" s="15"/>
      <c r="AZ5" s="15"/>
      <c r="BA5" s="15"/>
      <c r="BB5" s="15"/>
      <c r="BC5" s="12"/>
      <c r="BD5" s="14"/>
      <c r="BE5" s="3"/>
      <c r="BF5" s="3"/>
      <c r="BG5" s="3"/>
      <c r="BH5" s="3"/>
      <c r="BI5" s="3"/>
      <c r="BJ5" s="3"/>
      <c r="BK5" s="3"/>
      <c r="BL5" s="3"/>
      <c r="BM5" s="15"/>
      <c r="BN5" s="15"/>
      <c r="BO5" s="15"/>
      <c r="BP5" s="15"/>
      <c r="BQ5" s="15"/>
      <c r="BR5" s="15"/>
      <c r="BS5" s="16"/>
      <c r="BT5" s="16"/>
      <c r="BU5" s="16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5"/>
    </row>
    <row r="6" spans="1:98" ht="8.25" customHeight="1">
      <c r="B6" s="17"/>
      <c r="C6" s="237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3"/>
      <c r="BV6" s="3"/>
      <c r="BW6" s="3"/>
      <c r="BX6" s="3"/>
      <c r="BY6" s="3"/>
      <c r="CA6" s="11"/>
      <c r="CB6" s="11"/>
      <c r="CC6" s="11"/>
      <c r="CD6" s="11"/>
      <c r="CE6" s="11"/>
      <c r="CF6" s="223" t="s">
        <v>53</v>
      </c>
      <c r="CG6" s="224"/>
      <c r="CH6" s="224"/>
      <c r="CI6" s="224"/>
      <c r="CJ6" s="224"/>
      <c r="CK6" s="224"/>
      <c r="CL6" s="224"/>
      <c r="CM6" s="224"/>
      <c r="CN6" s="224"/>
      <c r="CO6" s="224"/>
      <c r="CP6" s="224"/>
      <c r="CQ6" s="225"/>
      <c r="CR6" s="11"/>
      <c r="CS6" s="11"/>
      <c r="CT6" s="5"/>
    </row>
    <row r="7" spans="1:98" ht="9" customHeight="1">
      <c r="A7" s="18"/>
      <c r="B7" s="1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19"/>
      <c r="BV7" s="226" t="s">
        <v>54</v>
      </c>
      <c r="BW7" s="208"/>
      <c r="BX7" s="208"/>
      <c r="BY7" s="208"/>
      <c r="BZ7" s="208"/>
      <c r="CA7" s="208"/>
      <c r="CB7" s="208"/>
      <c r="CC7" s="208"/>
      <c r="CD7" s="208"/>
      <c r="CE7" s="208"/>
      <c r="CF7" s="227" t="s">
        <v>55</v>
      </c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9"/>
      <c r="CR7" s="2"/>
      <c r="CS7" s="2"/>
      <c r="CT7" s="5"/>
    </row>
    <row r="8" spans="1:98" ht="28.5" customHeight="1">
      <c r="A8" s="18"/>
      <c r="B8" s="18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6" t="s">
        <v>56</v>
      </c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2"/>
      <c r="CR8" s="23"/>
      <c r="CS8" s="23"/>
      <c r="CT8" s="5"/>
    </row>
    <row r="9" spans="1:98" ht="10.5" customHeight="1">
      <c r="B9" s="17"/>
      <c r="C9" s="245" t="s">
        <v>57</v>
      </c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5"/>
    </row>
    <row r="10" spans="1:98" ht="10.5" customHeight="1">
      <c r="A10" s="6"/>
      <c r="B10" s="246" t="s">
        <v>58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35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5"/>
      <c r="BV10" s="25"/>
      <c r="CF10" s="230"/>
      <c r="CG10" s="231"/>
      <c r="CH10" s="231"/>
      <c r="CI10" s="231"/>
      <c r="CJ10" s="231"/>
      <c r="CK10" s="231"/>
      <c r="CL10" s="231"/>
      <c r="CM10" s="231"/>
      <c r="CN10" s="231"/>
      <c r="CO10" s="231"/>
      <c r="CP10" s="231"/>
      <c r="CQ10" s="232"/>
      <c r="CR10" s="5"/>
      <c r="CS10" s="5"/>
      <c r="CT10" s="5"/>
    </row>
    <row r="11" spans="1:98" ht="10.5" customHeight="1">
      <c r="A11" s="26"/>
      <c r="B11" s="246" t="s">
        <v>22</v>
      </c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47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91" t="s">
        <v>59</v>
      </c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92"/>
      <c r="CG11" s="220"/>
      <c r="CH11" s="220"/>
      <c r="CI11" s="220"/>
      <c r="CJ11" s="220"/>
      <c r="CK11" s="220"/>
      <c r="CL11" s="220"/>
      <c r="CM11" s="220"/>
      <c r="CN11" s="220"/>
      <c r="CO11" s="220"/>
      <c r="CP11" s="220"/>
      <c r="CQ11" s="293"/>
      <c r="CR11" s="5"/>
      <c r="CS11" s="5"/>
      <c r="CT11" s="5"/>
    </row>
    <row r="12" spans="1:98" ht="11.25" customHeight="1">
      <c r="A12" s="26"/>
      <c r="B12" s="246" t="s">
        <v>60</v>
      </c>
      <c r="C12" s="208"/>
      <c r="D12" s="208"/>
      <c r="E12" s="208"/>
      <c r="F12" s="208"/>
      <c r="G12" s="208"/>
      <c r="H12" s="208"/>
      <c r="I12" s="208"/>
      <c r="J12" s="208"/>
      <c r="K12" s="233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91" t="s">
        <v>61</v>
      </c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301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3"/>
      <c r="CR12" s="5"/>
      <c r="CS12" s="5"/>
      <c r="CT12" s="5"/>
    </row>
    <row r="13" spans="1:98" ht="8.25" customHeight="1">
      <c r="A13" s="3"/>
      <c r="B13" s="7"/>
      <c r="C13" s="3"/>
      <c r="D13" s="3"/>
      <c r="E13" s="3"/>
      <c r="F13" s="3"/>
      <c r="G13" s="3"/>
      <c r="H13" s="3"/>
      <c r="I13" s="3"/>
      <c r="J13" s="3"/>
      <c r="K13" s="234" t="s">
        <v>62</v>
      </c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  <c r="BT13" s="224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10.5" customHeight="1">
      <c r="A14" s="3"/>
      <c r="B14" s="249" t="s">
        <v>63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35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36" t="s">
        <v>64</v>
      </c>
      <c r="BV14" s="208"/>
      <c r="BW14" s="208"/>
      <c r="BX14" s="208"/>
      <c r="BY14" s="208"/>
      <c r="BZ14" s="208"/>
      <c r="CA14" s="208"/>
      <c r="CB14" s="252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  <c r="CP14" s="220"/>
      <c r="CQ14" s="220"/>
      <c r="CR14" s="3"/>
      <c r="CS14" s="3"/>
      <c r="CT14" s="5"/>
    </row>
    <row r="15" spans="1:98" ht="10.5" customHeight="1">
      <c r="A15" s="3"/>
      <c r="B15" s="250" t="s">
        <v>216</v>
      </c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52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3"/>
      <c r="BV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5"/>
    </row>
    <row r="16" spans="1:98" ht="8.25" customHeight="1">
      <c r="A16" s="3"/>
      <c r="B16" s="7"/>
      <c r="C16" s="3"/>
      <c r="D16" s="3"/>
      <c r="E16" s="3"/>
      <c r="F16" s="3"/>
      <c r="G16" s="3"/>
      <c r="H16" s="3"/>
      <c r="I16" s="3"/>
      <c r="J16" s="3"/>
      <c r="K16" s="3"/>
      <c r="L16" s="13"/>
      <c r="M16" s="3"/>
      <c r="N16" s="3"/>
      <c r="O16" s="3"/>
      <c r="P16" s="3"/>
      <c r="Q16" s="3"/>
      <c r="R16" s="3"/>
      <c r="S16" s="3"/>
      <c r="T16" s="3"/>
      <c r="V16" s="28"/>
      <c r="W16" s="28"/>
      <c r="X16" s="253" t="str">
        <f>'0'!$W$18</f>
        <v/>
      </c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9"/>
      <c r="BV16" s="29"/>
      <c r="BW16" s="29"/>
      <c r="BX16" s="29"/>
      <c r="BY16" s="29"/>
      <c r="BZ16" s="29"/>
      <c r="CA16" s="29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5"/>
    </row>
    <row r="17" spans="1:98" ht="9.75" customHeight="1" thickBot="1">
      <c r="A17" s="30"/>
      <c r="B17" s="251" t="s">
        <v>65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226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</row>
    <row r="18" spans="1:98" ht="11.25" customHeight="1" thickTop="1" thickBot="1">
      <c r="A18" s="33"/>
      <c r="B18" s="289" t="s">
        <v>66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44"/>
      <c r="T18" s="254" t="s">
        <v>67</v>
      </c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6"/>
      <c r="CR18" s="32"/>
      <c r="CS18" s="32"/>
      <c r="CT18" s="32"/>
    </row>
    <row r="19" spans="1:98" ht="15.75" customHeight="1" thickTop="1">
      <c r="A19" s="32"/>
      <c r="B19" s="257"/>
      <c r="C19" s="258"/>
      <c r="D19" s="258"/>
      <c r="E19" s="242" t="s">
        <v>68</v>
      </c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34"/>
      <c r="S19" s="35"/>
      <c r="T19" s="238"/>
      <c r="U19" s="239"/>
      <c r="V19" s="240"/>
      <c r="W19" s="241" t="s">
        <v>9</v>
      </c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36"/>
      <c r="BC19" s="36"/>
      <c r="BE19" s="242"/>
      <c r="BF19" s="239"/>
      <c r="BG19" s="240"/>
      <c r="BH19" s="243" t="s">
        <v>11</v>
      </c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44"/>
      <c r="CR19" s="32"/>
      <c r="CS19" s="32"/>
      <c r="CT19" s="32"/>
    </row>
    <row r="20" spans="1:98" ht="15.75" customHeight="1">
      <c r="A20" s="32"/>
      <c r="B20" s="294"/>
      <c r="C20" s="295"/>
      <c r="D20" s="296"/>
      <c r="E20" s="241" t="s">
        <v>69</v>
      </c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36"/>
      <c r="S20" s="36"/>
      <c r="T20" s="297"/>
      <c r="U20" s="295"/>
      <c r="V20" s="296"/>
      <c r="W20" s="241" t="s">
        <v>70</v>
      </c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98"/>
      <c r="BF20" s="299"/>
      <c r="BG20" s="300"/>
      <c r="BH20" s="251" t="s">
        <v>13</v>
      </c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37"/>
      <c r="CR20" s="32"/>
      <c r="CS20" s="32"/>
      <c r="CT20" s="32"/>
    </row>
    <row r="21" spans="1:98" ht="15.75" customHeight="1">
      <c r="A21" s="32"/>
      <c r="B21" s="284"/>
      <c r="C21" s="285"/>
      <c r="D21" s="285"/>
      <c r="E21" s="286" t="s">
        <v>71</v>
      </c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76"/>
      <c r="T21" s="287"/>
      <c r="U21" s="285"/>
      <c r="V21" s="285"/>
      <c r="W21" s="288" t="s">
        <v>72</v>
      </c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265"/>
      <c r="AW21" s="265"/>
      <c r="AX21" s="265"/>
      <c r="AY21" s="265"/>
      <c r="AZ21" s="265"/>
      <c r="BA21" s="265"/>
      <c r="BB21" s="265"/>
      <c r="BC21" s="265"/>
      <c r="BD21" s="265"/>
      <c r="BE21" s="265"/>
      <c r="BF21" s="265"/>
      <c r="BG21" s="265"/>
      <c r="BH21" s="265"/>
      <c r="BI21" s="265"/>
      <c r="BJ21" s="265"/>
      <c r="BK21" s="265"/>
      <c r="BL21" s="265"/>
      <c r="BM21" s="265"/>
      <c r="BN21" s="265"/>
      <c r="BO21" s="265"/>
      <c r="BP21" s="265"/>
      <c r="BQ21" s="265"/>
      <c r="BR21" s="265"/>
      <c r="BS21" s="265"/>
      <c r="BT21" s="265"/>
      <c r="BU21" s="265"/>
      <c r="BV21" s="265"/>
      <c r="BW21" s="265"/>
      <c r="BX21" s="265"/>
      <c r="BY21" s="265"/>
      <c r="BZ21" s="265"/>
      <c r="CA21" s="265"/>
      <c r="CB21" s="265"/>
      <c r="CC21" s="265"/>
      <c r="CD21" s="265"/>
      <c r="CE21" s="265"/>
      <c r="CF21" s="265"/>
      <c r="CG21" s="265"/>
      <c r="CH21" s="265"/>
      <c r="CI21" s="265"/>
      <c r="CJ21" s="265"/>
      <c r="CK21" s="265"/>
      <c r="CL21" s="265"/>
      <c r="CM21" s="265"/>
      <c r="CN21" s="265"/>
      <c r="CO21" s="265"/>
      <c r="CP21" s="265"/>
      <c r="CQ21" s="276"/>
      <c r="CR21" s="32"/>
      <c r="CS21" s="32"/>
      <c r="CT21" s="32"/>
    </row>
    <row r="22" spans="1:98" ht="4.5" customHeight="1">
      <c r="A22" s="3"/>
      <c r="B22" s="249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3"/>
      <c r="AG22" s="3"/>
      <c r="AH22" s="3"/>
      <c r="AI22" s="3"/>
      <c r="AJ22" s="3"/>
      <c r="AK22" s="3"/>
      <c r="AL22" s="3"/>
      <c r="AM22" s="3"/>
      <c r="AN22" s="259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12.75" customHeight="1">
      <c r="A23" s="38"/>
      <c r="B23" s="260" t="s">
        <v>73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2"/>
      <c r="CR23" s="38"/>
      <c r="CS23" s="38"/>
      <c r="CT23" s="5"/>
    </row>
    <row r="24" spans="1:98" ht="11.25" customHeight="1">
      <c r="A24" s="39"/>
      <c r="B24" s="277" t="s">
        <v>74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5"/>
      <c r="U24" s="267" t="s">
        <v>75</v>
      </c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68"/>
      <c r="AL24" s="269" t="s">
        <v>76</v>
      </c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70" t="s">
        <v>77</v>
      </c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5"/>
      <c r="BJ24" s="273" t="s">
        <v>78</v>
      </c>
      <c r="BK24" s="224"/>
      <c r="BL24" s="224"/>
      <c r="BM24" s="224"/>
      <c r="BN24" s="224"/>
      <c r="BO24" s="224"/>
      <c r="BP24" s="224"/>
      <c r="BQ24" s="224"/>
      <c r="BR24" s="224"/>
      <c r="BS24" s="225"/>
      <c r="BT24" s="270" t="s">
        <v>79</v>
      </c>
      <c r="BU24" s="224"/>
      <c r="BV24" s="224"/>
      <c r="BW24" s="224"/>
      <c r="BX24" s="224"/>
      <c r="BY24" s="224"/>
      <c r="BZ24" s="224"/>
      <c r="CA24" s="224"/>
      <c r="CB24" s="224"/>
      <c r="CC24" s="224"/>
      <c r="CD24" s="224"/>
      <c r="CE24" s="22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74"/>
      <c r="CT24" s="5"/>
    </row>
    <row r="25" spans="1:98" ht="10.5" customHeight="1">
      <c r="A25" s="39"/>
      <c r="B25" s="27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72"/>
      <c r="U25" s="263" t="s">
        <v>80</v>
      </c>
      <c r="V25" s="224"/>
      <c r="W25" s="224"/>
      <c r="X25" s="224"/>
      <c r="Y25" s="225"/>
      <c r="Z25" s="263" t="s">
        <v>81</v>
      </c>
      <c r="AA25" s="224"/>
      <c r="AB25" s="224"/>
      <c r="AC25" s="224"/>
      <c r="AD25" s="224"/>
      <c r="AE25" s="225"/>
      <c r="AF25" s="263" t="s">
        <v>82</v>
      </c>
      <c r="AG25" s="224"/>
      <c r="AH25" s="224"/>
      <c r="AI25" s="224"/>
      <c r="AJ25" s="224"/>
      <c r="AK25" s="225"/>
      <c r="AL25" s="263" t="s">
        <v>83</v>
      </c>
      <c r="AM25" s="224"/>
      <c r="AN25" s="224"/>
      <c r="AO25" s="224"/>
      <c r="AP25" s="224"/>
      <c r="AQ25" s="224"/>
      <c r="AR25" s="224"/>
      <c r="AS25" s="263" t="s">
        <v>84</v>
      </c>
      <c r="AT25" s="224"/>
      <c r="AU25" s="224"/>
      <c r="AV25" s="225"/>
      <c r="AW25" s="271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72"/>
      <c r="BJ25" s="208"/>
      <c r="BK25" s="208"/>
      <c r="BL25" s="208"/>
      <c r="BM25" s="208"/>
      <c r="BN25" s="208"/>
      <c r="BO25" s="208"/>
      <c r="BP25" s="208"/>
      <c r="BQ25" s="208"/>
      <c r="BR25" s="208"/>
      <c r="BS25" s="272"/>
      <c r="BT25" s="271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75"/>
      <c r="CT25" s="5"/>
    </row>
    <row r="26" spans="1:98" ht="10.5" customHeight="1">
      <c r="A26" s="39"/>
      <c r="B26" s="279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6"/>
      <c r="U26" s="264"/>
      <c r="V26" s="265"/>
      <c r="W26" s="265"/>
      <c r="X26" s="265"/>
      <c r="Y26" s="266"/>
      <c r="Z26" s="264"/>
      <c r="AA26" s="265"/>
      <c r="AB26" s="265"/>
      <c r="AC26" s="265"/>
      <c r="AD26" s="265"/>
      <c r="AE26" s="266"/>
      <c r="AF26" s="264"/>
      <c r="AG26" s="265"/>
      <c r="AH26" s="265"/>
      <c r="AI26" s="265"/>
      <c r="AJ26" s="265"/>
      <c r="AK26" s="266"/>
      <c r="AL26" s="264"/>
      <c r="AM26" s="265"/>
      <c r="AN26" s="265"/>
      <c r="AO26" s="265"/>
      <c r="AP26" s="265"/>
      <c r="AQ26" s="265"/>
      <c r="AR26" s="265"/>
      <c r="AS26" s="264"/>
      <c r="AT26" s="265"/>
      <c r="AU26" s="265"/>
      <c r="AV26" s="266"/>
      <c r="AW26" s="264"/>
      <c r="AX26" s="265"/>
      <c r="AY26" s="265"/>
      <c r="AZ26" s="265"/>
      <c r="BA26" s="265"/>
      <c r="BB26" s="265"/>
      <c r="BC26" s="265"/>
      <c r="BD26" s="265"/>
      <c r="BE26" s="265"/>
      <c r="BF26" s="265"/>
      <c r="BG26" s="265"/>
      <c r="BH26" s="265"/>
      <c r="BI26" s="266"/>
      <c r="BJ26" s="265"/>
      <c r="BK26" s="265"/>
      <c r="BL26" s="265"/>
      <c r="BM26" s="265"/>
      <c r="BN26" s="265"/>
      <c r="BO26" s="265"/>
      <c r="BP26" s="265"/>
      <c r="BQ26" s="265"/>
      <c r="BR26" s="265"/>
      <c r="BS26" s="266"/>
      <c r="BT26" s="264"/>
      <c r="BU26" s="265"/>
      <c r="BV26" s="265"/>
      <c r="BW26" s="265"/>
      <c r="BX26" s="265"/>
      <c r="BY26" s="265"/>
      <c r="BZ26" s="265"/>
      <c r="CA26" s="265"/>
      <c r="CB26" s="265"/>
      <c r="CC26" s="265"/>
      <c r="CD26" s="265"/>
      <c r="CE26" s="265"/>
      <c r="CF26" s="265"/>
      <c r="CG26" s="265"/>
      <c r="CH26" s="265"/>
      <c r="CI26" s="265"/>
      <c r="CJ26" s="265"/>
      <c r="CK26" s="265"/>
      <c r="CL26" s="265"/>
      <c r="CM26" s="265"/>
      <c r="CN26" s="265"/>
      <c r="CO26" s="265"/>
      <c r="CP26" s="265"/>
      <c r="CQ26" s="276"/>
      <c r="CT26" s="5"/>
    </row>
    <row r="27" spans="1:98" ht="10.5" customHeight="1">
      <c r="A27" s="40"/>
      <c r="B27" s="319" t="s">
        <v>85</v>
      </c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72"/>
      <c r="U27" s="316" t="str">
        <f>'0'!$AX$2</f>
        <v/>
      </c>
      <c r="V27" s="208"/>
      <c r="W27" s="208"/>
      <c r="X27" s="208"/>
      <c r="Y27" s="272"/>
      <c r="Z27" s="315" t="str">
        <f>'0'!$AY$2</f>
        <v/>
      </c>
      <c r="AA27" s="208"/>
      <c r="AB27" s="208"/>
      <c r="AC27" s="208"/>
      <c r="AD27" s="208"/>
      <c r="AE27" s="272"/>
      <c r="AF27" s="315" t="str">
        <f>'0'!$AZ$2</f>
        <v/>
      </c>
      <c r="AG27" s="208"/>
      <c r="AH27" s="208"/>
      <c r="AI27" s="208"/>
      <c r="AJ27" s="208"/>
      <c r="AK27" s="272"/>
      <c r="AL27" s="315"/>
      <c r="AM27" s="208"/>
      <c r="AN27" s="208"/>
      <c r="AO27" s="208"/>
      <c r="AP27" s="208"/>
      <c r="AQ27" s="208"/>
      <c r="AR27" s="272"/>
      <c r="AS27" s="42"/>
      <c r="AT27" s="42"/>
      <c r="AU27" s="42"/>
      <c r="AV27" s="43"/>
      <c r="AW27" s="315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72"/>
      <c r="BJ27" s="42"/>
      <c r="BK27" s="42"/>
      <c r="BL27" s="42"/>
      <c r="BM27" s="42"/>
      <c r="BN27" s="42"/>
      <c r="BO27" s="42"/>
      <c r="BP27" s="42"/>
      <c r="BQ27" s="42"/>
      <c r="BR27" s="42"/>
      <c r="BS27" s="43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4"/>
      <c r="CT27" s="5"/>
    </row>
    <row r="28" spans="1:98" ht="9" customHeight="1">
      <c r="A28" s="40"/>
      <c r="B28" s="3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318"/>
      <c r="U28" s="317"/>
      <c r="V28" s="220"/>
      <c r="W28" s="220"/>
      <c r="X28" s="220"/>
      <c r="Y28" s="318"/>
      <c r="Z28" s="220"/>
      <c r="AA28" s="220"/>
      <c r="AB28" s="220"/>
      <c r="AC28" s="220"/>
      <c r="AD28" s="220"/>
      <c r="AE28" s="318"/>
      <c r="AF28" s="220"/>
      <c r="AG28" s="220"/>
      <c r="AH28" s="220"/>
      <c r="AI28" s="220"/>
      <c r="AJ28" s="220"/>
      <c r="AK28" s="318"/>
      <c r="AL28" s="220"/>
      <c r="AM28" s="220"/>
      <c r="AN28" s="220"/>
      <c r="AO28" s="220"/>
      <c r="AP28" s="220"/>
      <c r="AQ28" s="220"/>
      <c r="AR28" s="318"/>
      <c r="AS28" s="45"/>
      <c r="AT28" s="45"/>
      <c r="AU28" s="45"/>
      <c r="AV28" s="46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318"/>
      <c r="BJ28" s="45"/>
      <c r="BK28" s="45"/>
      <c r="BL28" s="45"/>
      <c r="BM28" s="45"/>
      <c r="BN28" s="45"/>
      <c r="BO28" s="45"/>
      <c r="BP28" s="45"/>
      <c r="BQ28" s="45"/>
      <c r="BR28" s="45"/>
      <c r="BS28" s="46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7"/>
      <c r="CT28" s="5"/>
    </row>
    <row r="29" spans="1:98" ht="9" customHeight="1">
      <c r="A29" s="40"/>
      <c r="B29" s="314" t="s">
        <v>86</v>
      </c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5"/>
      <c r="U29" s="41"/>
      <c r="V29" s="42"/>
      <c r="W29" s="42"/>
      <c r="X29" s="42"/>
      <c r="Y29" s="43"/>
      <c r="Z29" s="42"/>
      <c r="AA29" s="42"/>
      <c r="AB29" s="42"/>
      <c r="AC29" s="42"/>
      <c r="AD29" s="42"/>
      <c r="AE29" s="43"/>
      <c r="AF29" s="42"/>
      <c r="AG29" s="42"/>
      <c r="AH29" s="42"/>
      <c r="AI29" s="42"/>
      <c r="AJ29" s="42"/>
      <c r="AK29" s="43"/>
      <c r="AL29" s="315"/>
      <c r="AM29" s="208"/>
      <c r="AN29" s="208"/>
      <c r="AO29" s="208"/>
      <c r="AP29" s="208"/>
      <c r="AQ29" s="208"/>
      <c r="AR29" s="272"/>
      <c r="AS29" s="42"/>
      <c r="AT29" s="42"/>
      <c r="AU29" s="42"/>
      <c r="AV29" s="43"/>
      <c r="AW29" s="315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72"/>
      <c r="BJ29" s="42"/>
      <c r="BK29" s="42"/>
      <c r="BL29" s="42"/>
      <c r="BM29" s="42"/>
      <c r="BN29" s="42"/>
      <c r="BO29" s="42"/>
      <c r="BP29" s="42"/>
      <c r="BQ29" s="42"/>
      <c r="BR29" s="42"/>
      <c r="BS29" s="43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4"/>
      <c r="CT29" s="5"/>
    </row>
    <row r="30" spans="1:98" ht="13.5" customHeight="1">
      <c r="A30" s="40"/>
      <c r="B30" s="3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318"/>
      <c r="U30" s="48"/>
      <c r="V30" s="45"/>
      <c r="W30" s="45"/>
      <c r="X30" s="45"/>
      <c r="Y30" s="46"/>
      <c r="Z30" s="45"/>
      <c r="AA30" s="45"/>
      <c r="AB30" s="45"/>
      <c r="AC30" s="45"/>
      <c r="AD30" s="45"/>
      <c r="AE30" s="46"/>
      <c r="AF30" s="45"/>
      <c r="AG30" s="45"/>
      <c r="AH30" s="45"/>
      <c r="AI30" s="45"/>
      <c r="AJ30" s="45"/>
      <c r="AK30" s="46"/>
      <c r="AL30" s="220"/>
      <c r="AM30" s="220"/>
      <c r="AN30" s="220"/>
      <c r="AO30" s="220"/>
      <c r="AP30" s="220"/>
      <c r="AQ30" s="220"/>
      <c r="AR30" s="318"/>
      <c r="AS30" s="45"/>
      <c r="AT30" s="45"/>
      <c r="AU30" s="45"/>
      <c r="AV30" s="46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318"/>
      <c r="BJ30" s="45"/>
      <c r="BK30" s="45"/>
      <c r="BL30" s="45"/>
      <c r="BM30" s="45"/>
      <c r="BN30" s="45"/>
      <c r="BO30" s="45"/>
      <c r="BP30" s="45"/>
      <c r="BQ30" s="45"/>
      <c r="BR30" s="45"/>
      <c r="BS30" s="46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7"/>
      <c r="CT30" s="5"/>
    </row>
    <row r="31" spans="1:98" ht="10.5" customHeight="1">
      <c r="A31" s="49"/>
      <c r="B31" s="314" t="s">
        <v>87</v>
      </c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5"/>
      <c r="U31" s="41"/>
      <c r="V31" s="42"/>
      <c r="W31" s="42"/>
      <c r="X31" s="42"/>
      <c r="Y31" s="43"/>
      <c r="Z31" s="42"/>
      <c r="AA31" s="42"/>
      <c r="AB31" s="42"/>
      <c r="AC31" s="42"/>
      <c r="AD31" s="42"/>
      <c r="AE31" s="43"/>
      <c r="AF31" s="42"/>
      <c r="AG31" s="42"/>
      <c r="AH31" s="42"/>
      <c r="AI31" s="42"/>
      <c r="AJ31" s="42"/>
      <c r="AK31" s="43"/>
      <c r="AL31" s="315"/>
      <c r="AM31" s="208"/>
      <c r="AN31" s="208"/>
      <c r="AO31" s="208"/>
      <c r="AP31" s="208"/>
      <c r="AQ31" s="208"/>
      <c r="AR31" s="272"/>
      <c r="AS31" s="42"/>
      <c r="AT31" s="42"/>
      <c r="AU31" s="42"/>
      <c r="AV31" s="43"/>
      <c r="AW31" s="315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72"/>
      <c r="BJ31" s="42"/>
      <c r="BK31" s="42"/>
      <c r="BL31" s="42"/>
      <c r="BM31" s="42"/>
      <c r="BN31" s="42"/>
      <c r="BO31" s="42"/>
      <c r="BP31" s="42"/>
      <c r="BQ31" s="42"/>
      <c r="BR31" s="42"/>
      <c r="BS31" s="43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4"/>
      <c r="CT31" s="5"/>
    </row>
    <row r="32" spans="1:98" ht="10.5" customHeight="1">
      <c r="A32" s="49"/>
      <c r="B32" s="279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6"/>
      <c r="U32" s="50"/>
      <c r="V32" s="51"/>
      <c r="W32" s="51"/>
      <c r="X32" s="51"/>
      <c r="Y32" s="52"/>
      <c r="Z32" s="51"/>
      <c r="AA32" s="51"/>
      <c r="AB32" s="51"/>
      <c r="AC32" s="51"/>
      <c r="AD32" s="51"/>
      <c r="AE32" s="52"/>
      <c r="AF32" s="51"/>
      <c r="AG32" s="51"/>
      <c r="AH32" s="51"/>
      <c r="AI32" s="51"/>
      <c r="AJ32" s="51"/>
      <c r="AK32" s="52"/>
      <c r="AL32" s="265"/>
      <c r="AM32" s="265"/>
      <c r="AN32" s="265"/>
      <c r="AO32" s="265"/>
      <c r="AP32" s="265"/>
      <c r="AQ32" s="265"/>
      <c r="AR32" s="266"/>
      <c r="AS32" s="51"/>
      <c r="AT32" s="51"/>
      <c r="AU32" s="51"/>
      <c r="AV32" s="52"/>
      <c r="AW32" s="265"/>
      <c r="AX32" s="265"/>
      <c r="AY32" s="265"/>
      <c r="AZ32" s="265"/>
      <c r="BA32" s="265"/>
      <c r="BB32" s="265"/>
      <c r="BC32" s="265"/>
      <c r="BD32" s="265"/>
      <c r="BE32" s="265"/>
      <c r="BF32" s="265"/>
      <c r="BG32" s="265"/>
      <c r="BH32" s="265"/>
      <c r="BI32" s="266"/>
      <c r="BJ32" s="51"/>
      <c r="BK32" s="51"/>
      <c r="BL32" s="51"/>
      <c r="BM32" s="51"/>
      <c r="BN32" s="51"/>
      <c r="BO32" s="51"/>
      <c r="BP32" s="51"/>
      <c r="BQ32" s="51"/>
      <c r="BR32" s="51"/>
      <c r="BS32" s="52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3"/>
      <c r="CT32" s="5"/>
    </row>
    <row r="33" spans="1:98" ht="3.75" customHeight="1">
      <c r="A33" s="26"/>
      <c r="B33" s="27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5"/>
      <c r="CS33" s="5"/>
      <c r="CT33" s="5"/>
    </row>
    <row r="34" spans="1:98" ht="9" customHeight="1">
      <c r="A34" s="246" t="s">
        <v>88</v>
      </c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54"/>
      <c r="AX34" s="246" t="s">
        <v>89</v>
      </c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4"/>
      <c r="CT34" s="5"/>
    </row>
    <row r="35" spans="1:98" ht="7.5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54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4"/>
      <c r="CT35" s="5"/>
    </row>
    <row r="36" spans="1:98" ht="2.25" customHeight="1">
      <c r="A36" s="26"/>
      <c r="B36" s="27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07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6"/>
      <c r="AW36" s="54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07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6"/>
      <c r="CT36" s="5"/>
    </row>
    <row r="37" spans="1:98" ht="9" customHeight="1">
      <c r="A37" s="55"/>
      <c r="B37" s="56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207"/>
      <c r="N37" s="209" t="str">
        <f>'0'!$AT$2</f>
        <v/>
      </c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1"/>
      <c r="AU37" s="207"/>
      <c r="AV37" s="57"/>
      <c r="AW37" s="54"/>
      <c r="AY37" s="26"/>
      <c r="AZ37" s="26"/>
      <c r="BJ37" s="207"/>
      <c r="BK37" s="222" t="str">
        <f>'0'!$AU$2</f>
        <v/>
      </c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1"/>
      <c r="CR37" s="207"/>
      <c r="CS37" s="57"/>
      <c r="CT37" s="5"/>
    </row>
    <row r="38" spans="1:98" ht="6.75" customHeight="1">
      <c r="A38" s="55"/>
      <c r="B38" s="56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208"/>
      <c r="N38" s="212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13"/>
      <c r="AU38" s="208"/>
      <c r="AV38" s="57"/>
      <c r="AW38" s="54"/>
      <c r="AY38" s="26"/>
      <c r="AZ38" s="26"/>
      <c r="BJ38" s="208"/>
      <c r="BK38" s="212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13"/>
      <c r="CR38" s="208"/>
      <c r="CS38" s="57"/>
      <c r="CT38" s="5"/>
    </row>
    <row r="39" spans="1:98" ht="9" customHeight="1">
      <c r="A39" s="55"/>
      <c r="B39" s="56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208"/>
      <c r="N39" s="212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13"/>
      <c r="AU39" s="208"/>
      <c r="AV39" s="57"/>
      <c r="AW39" s="54"/>
      <c r="AY39" s="26"/>
      <c r="AZ39" s="26"/>
      <c r="BJ39" s="208"/>
      <c r="BK39" s="212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13"/>
      <c r="CR39" s="208"/>
      <c r="CS39" s="57"/>
      <c r="CT39" s="5"/>
    </row>
    <row r="40" spans="1:98" ht="7.5" customHeight="1">
      <c r="A40" s="55"/>
      <c r="B40" s="56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208"/>
      <c r="N40" s="212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13"/>
      <c r="AU40" s="208"/>
      <c r="AV40" s="57"/>
      <c r="AW40" s="54"/>
      <c r="AY40" s="26"/>
      <c r="AZ40" s="26"/>
      <c r="BJ40" s="208"/>
      <c r="BK40" s="212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13"/>
      <c r="CR40" s="208"/>
      <c r="CS40" s="57"/>
      <c r="CT40" s="5"/>
    </row>
    <row r="41" spans="1:98" ht="9" customHeight="1">
      <c r="A41" s="55"/>
      <c r="B41" s="56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208"/>
      <c r="N41" s="212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13"/>
      <c r="AU41" s="208"/>
      <c r="AV41" s="57"/>
      <c r="AW41" s="54"/>
      <c r="AY41" s="26"/>
      <c r="AZ41" s="26"/>
      <c r="BJ41" s="208"/>
      <c r="BK41" s="212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13"/>
      <c r="CR41" s="208"/>
      <c r="CS41" s="57"/>
      <c r="CT41" s="5"/>
    </row>
    <row r="42" spans="1:98" ht="9" customHeight="1">
      <c r="A42" s="55"/>
      <c r="B42" s="56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208"/>
      <c r="N42" s="212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13"/>
      <c r="AU42" s="208"/>
      <c r="AV42" s="57"/>
      <c r="AW42" s="54"/>
      <c r="AX42" s="217" t="s">
        <v>90</v>
      </c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58"/>
      <c r="BJ42" s="208"/>
      <c r="BK42" s="212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13"/>
      <c r="CR42" s="208"/>
      <c r="CS42" s="57"/>
      <c r="CT42" s="5"/>
    </row>
    <row r="43" spans="1:98" ht="9.75" customHeight="1">
      <c r="A43" s="55"/>
      <c r="B43" s="56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208"/>
      <c r="N43" s="214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6"/>
      <c r="AU43" s="208"/>
      <c r="AV43" s="57"/>
      <c r="AW43" s="54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58"/>
      <c r="BJ43" s="208"/>
      <c r="BK43" s="214"/>
      <c r="BL43" s="215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  <c r="CQ43" s="216"/>
      <c r="CR43" s="208"/>
      <c r="CS43" s="57"/>
      <c r="CT43" s="5"/>
    </row>
    <row r="44" spans="1:98" ht="1.5" customHeight="1">
      <c r="A44" s="55"/>
      <c r="B44" s="56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207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57"/>
      <c r="AW44" s="54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58"/>
      <c r="BJ44" s="207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57"/>
      <c r="CT44" s="5"/>
    </row>
    <row r="45" spans="1:98" ht="9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60"/>
      <c r="O45" s="60"/>
      <c r="Z45" s="219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6"/>
      <c r="AV45" s="26"/>
      <c r="AW45" s="54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58"/>
      <c r="BJ45" s="58"/>
      <c r="BK45" s="60"/>
      <c r="BL45" s="60"/>
      <c r="BW45" s="219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6"/>
      <c r="CS45" s="26"/>
      <c r="CT45" s="5"/>
    </row>
    <row r="46" spans="1:98" ht="9" customHeight="1">
      <c r="A46" s="321" t="s">
        <v>91</v>
      </c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61"/>
      <c r="N46" s="60"/>
      <c r="O46" s="60"/>
      <c r="V46" s="62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6"/>
      <c r="AV46" s="26"/>
      <c r="AW46" s="54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58"/>
      <c r="BJ46" s="58"/>
      <c r="BK46" s="60"/>
      <c r="BL46" s="60"/>
      <c r="BW46" s="208"/>
      <c r="BX46" s="208"/>
      <c r="BY46" s="208"/>
      <c r="BZ46" s="208"/>
      <c r="CA46" s="208"/>
      <c r="CB46" s="208"/>
      <c r="CC46" s="208"/>
      <c r="CD46" s="208"/>
      <c r="CE46" s="208"/>
      <c r="CF46" s="208"/>
      <c r="CG46" s="208"/>
      <c r="CH46" s="208"/>
      <c r="CI46" s="208"/>
      <c r="CJ46" s="208"/>
      <c r="CK46" s="208"/>
      <c r="CL46" s="208"/>
      <c r="CM46" s="208"/>
      <c r="CN46" s="208"/>
      <c r="CO46" s="208"/>
      <c r="CP46" s="208"/>
      <c r="CQ46" s="208"/>
      <c r="CR46" s="26"/>
      <c r="CS46" s="26"/>
      <c r="CT46" s="5"/>
    </row>
    <row r="47" spans="1:98" ht="9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61"/>
      <c r="N47" s="310"/>
      <c r="O47" s="220"/>
      <c r="P47" s="220"/>
      <c r="Q47" s="220"/>
      <c r="R47" s="220"/>
      <c r="S47" s="220"/>
      <c r="T47" s="220"/>
      <c r="U47" s="220"/>
      <c r="V47" s="220"/>
      <c r="W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63"/>
      <c r="AV47" s="64"/>
      <c r="AW47" s="26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58"/>
      <c r="BJ47" s="58"/>
      <c r="BK47" s="310"/>
      <c r="BL47" s="220"/>
      <c r="BM47" s="220"/>
      <c r="BN47" s="220"/>
      <c r="BO47" s="220"/>
      <c r="BP47" s="220"/>
      <c r="BQ47" s="220"/>
      <c r="BR47" s="220"/>
      <c r="BS47" s="220"/>
      <c r="BT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63"/>
      <c r="CS47" s="63"/>
      <c r="CT47" s="5"/>
    </row>
    <row r="48" spans="1:98" ht="8.25" customHeight="1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61"/>
      <c r="N48" s="221" t="s">
        <v>92</v>
      </c>
      <c r="O48" s="208"/>
      <c r="P48" s="208"/>
      <c r="Q48" s="208"/>
      <c r="R48" s="208"/>
      <c r="S48" s="208"/>
      <c r="T48" s="208"/>
      <c r="U48" s="208"/>
      <c r="V48" s="208"/>
      <c r="W48" s="208"/>
      <c r="X48" s="1"/>
      <c r="Y48" s="1"/>
      <c r="Z48" s="221" t="s">
        <v>93</v>
      </c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66"/>
      <c r="AV48" s="67"/>
      <c r="AW48" s="26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58"/>
      <c r="BJ48" s="58"/>
      <c r="BK48" s="221" t="s">
        <v>92</v>
      </c>
      <c r="BL48" s="208"/>
      <c r="BM48" s="208"/>
      <c r="BN48" s="208"/>
      <c r="BO48" s="208"/>
      <c r="BP48" s="208"/>
      <c r="BQ48" s="208"/>
      <c r="BR48" s="208"/>
      <c r="BS48" s="208"/>
      <c r="BT48" s="208"/>
      <c r="BW48" s="221" t="s">
        <v>93</v>
      </c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66"/>
      <c r="CS48" s="66"/>
      <c r="CT48" s="5"/>
    </row>
    <row r="49" spans="1:98" ht="4.5" customHeight="1">
      <c r="A49" s="61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70"/>
      <c r="Y49" s="70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71"/>
      <c r="AV49" s="71"/>
      <c r="AW49" s="26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58"/>
      <c r="BJ49" s="58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6"/>
      <c r="CS49" s="66"/>
      <c r="CT49" s="5"/>
    </row>
    <row r="50" spans="1:98" ht="4.5" customHeight="1">
      <c r="A50" s="26"/>
      <c r="B50" s="27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17" t="s">
        <v>94</v>
      </c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5"/>
      <c r="CS50" s="5"/>
      <c r="CT50" s="5"/>
    </row>
    <row r="51" spans="1:98" ht="9" customHeight="1">
      <c r="A51" s="322" t="s">
        <v>95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72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73"/>
      <c r="AW51" s="26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5"/>
      <c r="CS51" s="5"/>
      <c r="CT51" s="5"/>
    </row>
    <row r="52" spans="1:98" ht="11.2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72"/>
      <c r="N52" s="310"/>
      <c r="O52" s="220"/>
      <c r="P52" s="220"/>
      <c r="Q52" s="220"/>
      <c r="R52" s="220"/>
      <c r="S52" s="220"/>
      <c r="T52" s="220"/>
      <c r="U52" s="220"/>
      <c r="V52" s="220"/>
      <c r="W52" s="220"/>
      <c r="Z52" s="312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6"/>
      <c r="AV52" s="73"/>
      <c r="AW52" s="26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31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W52" s="31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  <c r="CP52" s="220"/>
      <c r="CQ52" s="220"/>
      <c r="CR52" s="5"/>
      <c r="CS52" s="5"/>
      <c r="CT52" s="5"/>
    </row>
    <row r="53" spans="1:98" ht="8.25" customHeight="1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72"/>
      <c r="N53" s="221" t="s">
        <v>92</v>
      </c>
      <c r="O53" s="208"/>
      <c r="P53" s="208"/>
      <c r="Q53" s="208"/>
      <c r="R53" s="208"/>
      <c r="S53" s="208"/>
      <c r="T53" s="208"/>
      <c r="U53" s="208"/>
      <c r="V53" s="208"/>
      <c r="W53" s="208"/>
      <c r="X53" s="1"/>
      <c r="Y53" s="1"/>
      <c r="Z53" s="313" t="s">
        <v>93</v>
      </c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6"/>
      <c r="AV53" s="73"/>
      <c r="AW53" s="26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21" t="s">
        <v>96</v>
      </c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W53" s="221" t="s">
        <v>97</v>
      </c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5"/>
      <c r="CS53" s="5"/>
      <c r="CT53" s="5"/>
    </row>
    <row r="54" spans="1:98" ht="10.5" customHeight="1">
      <c r="A54" s="251" t="s">
        <v>98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31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V54" s="74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W54" s="311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5"/>
      <c r="CS54" s="5"/>
      <c r="CT54" s="5"/>
    </row>
    <row r="55" spans="1:98" ht="11.25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31"/>
      <c r="N55" s="310"/>
      <c r="O55" s="220"/>
      <c r="P55" s="220"/>
      <c r="Q55" s="220"/>
      <c r="R55" s="220"/>
      <c r="S55" s="220"/>
      <c r="T55" s="220"/>
      <c r="U55" s="220"/>
      <c r="V55" s="220"/>
      <c r="W55" s="220"/>
      <c r="Z55" s="312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V55" s="74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310"/>
      <c r="BL55" s="220"/>
      <c r="BM55" s="220"/>
      <c r="BN55" s="220"/>
      <c r="BO55" s="220"/>
      <c r="BP55" s="220"/>
      <c r="BQ55" s="220"/>
      <c r="BR55" s="220"/>
      <c r="BS55" s="220"/>
      <c r="BT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  <c r="CP55" s="220"/>
      <c r="CQ55" s="220"/>
      <c r="CR55" s="5"/>
      <c r="CS55" s="5"/>
      <c r="CT55" s="5"/>
    </row>
    <row r="56" spans="1:98" ht="8.25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31"/>
      <c r="N56" s="221" t="s">
        <v>92</v>
      </c>
      <c r="O56" s="208"/>
      <c r="P56" s="208"/>
      <c r="Q56" s="208"/>
      <c r="R56" s="208"/>
      <c r="S56" s="208"/>
      <c r="T56" s="208"/>
      <c r="U56" s="208"/>
      <c r="V56" s="208"/>
      <c r="W56" s="208"/>
      <c r="X56" s="1"/>
      <c r="Y56" s="1"/>
      <c r="Z56" s="221" t="s">
        <v>93</v>
      </c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V56" s="74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21" t="s">
        <v>92</v>
      </c>
      <c r="BL56" s="208"/>
      <c r="BM56" s="208"/>
      <c r="BN56" s="208"/>
      <c r="BO56" s="208"/>
      <c r="BP56" s="208"/>
      <c r="BQ56" s="208"/>
      <c r="BR56" s="208"/>
      <c r="BS56" s="208"/>
      <c r="BT56" s="208"/>
      <c r="BW56" s="221" t="s">
        <v>93</v>
      </c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5"/>
      <c r="CS56" s="5"/>
      <c r="CT56" s="5"/>
    </row>
    <row r="57" spans="1:98" ht="7.5" customHeight="1">
      <c r="A57" s="32"/>
      <c r="B57" s="75"/>
      <c r="AV57" s="74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5"/>
    </row>
  </sheetData>
  <mergeCells count="134">
    <mergeCell ref="B31:T32"/>
    <mergeCell ref="AL31:AR32"/>
    <mergeCell ref="AW31:BI32"/>
    <mergeCell ref="M44:AU44"/>
    <mergeCell ref="BJ44:CR44"/>
    <mergeCell ref="N55:W55"/>
    <mergeCell ref="U27:Y28"/>
    <mergeCell ref="Z27:AE28"/>
    <mergeCell ref="AF27:AK28"/>
    <mergeCell ref="AL27:AR28"/>
    <mergeCell ref="AW27:BI28"/>
    <mergeCell ref="B27:T28"/>
    <mergeCell ref="B29:T30"/>
    <mergeCell ref="AL29:AR30"/>
    <mergeCell ref="AW29:BI30"/>
    <mergeCell ref="A34:AV35"/>
    <mergeCell ref="AX34:CR35"/>
    <mergeCell ref="M36:AU36"/>
    <mergeCell ref="BJ36:CR36"/>
    <mergeCell ref="A46:L48"/>
    <mergeCell ref="N47:W47"/>
    <mergeCell ref="N48:W48"/>
    <mergeCell ref="A51:L53"/>
    <mergeCell ref="N52:W52"/>
    <mergeCell ref="N53:W53"/>
    <mergeCell ref="A54:L56"/>
    <mergeCell ref="BW56:CQ56"/>
    <mergeCell ref="BW45:CQ47"/>
    <mergeCell ref="BK47:BT47"/>
    <mergeCell ref="BW52:CQ52"/>
    <mergeCell ref="BW53:CQ53"/>
    <mergeCell ref="BW54:CQ55"/>
    <mergeCell ref="BK55:BT55"/>
    <mergeCell ref="Z55:AT55"/>
    <mergeCell ref="Z56:AT56"/>
    <mergeCell ref="Z48:AT48"/>
    <mergeCell ref="BK48:BT48"/>
    <mergeCell ref="AX50:BJ57"/>
    <mergeCell ref="Z52:AT52"/>
    <mergeCell ref="BK52:BU52"/>
    <mergeCell ref="Z53:AT53"/>
    <mergeCell ref="BK53:BU53"/>
    <mergeCell ref="BK56:BT56"/>
    <mergeCell ref="N56:W56"/>
    <mergeCell ref="BD4:BE4"/>
    <mergeCell ref="BF4:BP4"/>
    <mergeCell ref="AE1:BN1"/>
    <mergeCell ref="BY1:CT4"/>
    <mergeCell ref="B2:AV2"/>
    <mergeCell ref="AW2:BA2"/>
    <mergeCell ref="BB2:BC2"/>
    <mergeCell ref="BD2:BV2"/>
    <mergeCell ref="AW3:BA3"/>
    <mergeCell ref="B4:R4"/>
    <mergeCell ref="S4:T4"/>
    <mergeCell ref="BR4:BV4"/>
    <mergeCell ref="BW4:BX4"/>
    <mergeCell ref="Z4:AJ4"/>
    <mergeCell ref="AL4:AP4"/>
    <mergeCell ref="B5:P5"/>
    <mergeCell ref="U4:W4"/>
    <mergeCell ref="X4:Y4"/>
    <mergeCell ref="AQ4:AS4"/>
    <mergeCell ref="AT4:AW4"/>
    <mergeCell ref="AY4:AZ4"/>
    <mergeCell ref="BA4:BC4"/>
    <mergeCell ref="B21:D21"/>
    <mergeCell ref="E21:S21"/>
    <mergeCell ref="T21:V21"/>
    <mergeCell ref="W21:CQ21"/>
    <mergeCell ref="B18:S18"/>
    <mergeCell ref="BU11:CE11"/>
    <mergeCell ref="CF11:CQ11"/>
    <mergeCell ref="B20:D20"/>
    <mergeCell ref="E20:Q20"/>
    <mergeCell ref="T20:V20"/>
    <mergeCell ref="W20:BD20"/>
    <mergeCell ref="BE20:BG20"/>
    <mergeCell ref="BH20:CP20"/>
    <mergeCell ref="BU12:CE12"/>
    <mergeCell ref="CF12:CQ12"/>
    <mergeCell ref="CB14:CQ14"/>
    <mergeCell ref="E19:Q19"/>
    <mergeCell ref="B22:AE22"/>
    <mergeCell ref="AN22:CJ22"/>
    <mergeCell ref="B23:CQ23"/>
    <mergeCell ref="AL25:AR26"/>
    <mergeCell ref="AS25:AV26"/>
    <mergeCell ref="U24:AK24"/>
    <mergeCell ref="AL24:AV24"/>
    <mergeCell ref="AW24:BI26"/>
    <mergeCell ref="BJ24:BS26"/>
    <mergeCell ref="BT24:CQ26"/>
    <mergeCell ref="Z25:AE26"/>
    <mergeCell ref="AF25:AK26"/>
    <mergeCell ref="B24:T26"/>
    <mergeCell ref="U25:Y26"/>
    <mergeCell ref="T19:V19"/>
    <mergeCell ref="W19:BA19"/>
    <mergeCell ref="BE19:BG19"/>
    <mergeCell ref="BH19:CQ19"/>
    <mergeCell ref="C9:BT9"/>
    <mergeCell ref="B10:U10"/>
    <mergeCell ref="V10:BT10"/>
    <mergeCell ref="AC11:BT11"/>
    <mergeCell ref="B11:AB11"/>
    <mergeCell ref="B12:J12"/>
    <mergeCell ref="B14:Y14"/>
    <mergeCell ref="B15:Y15"/>
    <mergeCell ref="B17:U17"/>
    <mergeCell ref="Z15:BT15"/>
    <mergeCell ref="X16:BT16"/>
    <mergeCell ref="BO17:CA17"/>
    <mergeCell ref="T18:CQ18"/>
    <mergeCell ref="B19:D19"/>
    <mergeCell ref="CF6:CQ6"/>
    <mergeCell ref="BV7:CE7"/>
    <mergeCell ref="CF7:CQ7"/>
    <mergeCell ref="BU8:CE8"/>
    <mergeCell ref="CF10:CQ10"/>
    <mergeCell ref="K12:BT12"/>
    <mergeCell ref="K13:BT13"/>
    <mergeCell ref="Z14:BT14"/>
    <mergeCell ref="BU14:CA14"/>
    <mergeCell ref="C6:BT8"/>
    <mergeCell ref="M37:M43"/>
    <mergeCell ref="N37:AT43"/>
    <mergeCell ref="AU37:AU43"/>
    <mergeCell ref="BJ37:BJ43"/>
    <mergeCell ref="CR37:CR43"/>
    <mergeCell ref="AX42:BH49"/>
    <mergeCell ref="Z45:AT47"/>
    <mergeCell ref="BW48:CQ48"/>
    <mergeCell ref="BK37:CQ43"/>
  </mergeCells>
  <conditionalFormatting sqref="M36:AU36">
    <cfRule type="expression" dxfId="8" priority="1">
      <formula>#REF!=TRUE</formula>
    </cfRule>
  </conditionalFormatting>
  <conditionalFormatting sqref="M37:M43">
    <cfRule type="expression" dxfId="7" priority="2">
      <formula>#REF!=TRUE</formula>
    </cfRule>
  </conditionalFormatting>
  <conditionalFormatting sqref="M44:AU44">
    <cfRule type="expression" dxfId="6" priority="3">
      <formula>#REF!=TRUE</formula>
    </cfRule>
  </conditionalFormatting>
  <conditionalFormatting sqref="AU37:AU43">
    <cfRule type="expression" dxfId="5" priority="4">
      <formula>#REF!=TRUE</formula>
    </cfRule>
  </conditionalFormatting>
  <conditionalFormatting sqref="BJ36:CR36">
    <cfRule type="expression" dxfId="4" priority="5">
      <formula>#REF!=TRUE</formula>
    </cfRule>
  </conditionalFormatting>
  <conditionalFormatting sqref="BJ37:BJ43">
    <cfRule type="expression" dxfId="3" priority="6">
      <formula>#REF!=TRUE</formula>
    </cfRule>
  </conditionalFormatting>
  <conditionalFormatting sqref="BJ44:CR44">
    <cfRule type="expression" dxfId="2" priority="7">
      <formula>#REF!=TRUE</formula>
    </cfRule>
  </conditionalFormatting>
  <conditionalFormatting sqref="CR37:CR43">
    <cfRule type="expression" dxfId="1" priority="8">
      <formula>#REF!=TRUE</formula>
    </cfRule>
  </conditionalFormatting>
  <conditionalFormatting sqref="Z15:BT15">
    <cfRule type="expression" dxfId="0" priority="9">
      <formula>#REF!&gt;0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scale="1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S1000"/>
  <sheetViews>
    <sheetView showGridLines="0" workbookViewId="0"/>
  </sheetViews>
  <sheetFormatPr defaultColWidth="14.42578125" defaultRowHeight="15.75" customHeight="1"/>
  <cols>
    <col min="1" max="1" width="5.28515625" customWidth="1"/>
    <col min="2" max="2" width="5.42578125" customWidth="1"/>
    <col min="3" max="3" width="1.5703125" customWidth="1"/>
    <col min="4" max="5" width="3.85546875" customWidth="1"/>
    <col min="6" max="6" width="6.42578125" customWidth="1"/>
    <col min="7" max="7" width="1" customWidth="1"/>
    <col min="8" max="8" width="0.5703125" customWidth="1"/>
    <col min="9" max="9" width="8.140625" customWidth="1"/>
    <col min="10" max="10" width="4" customWidth="1"/>
    <col min="11" max="11" width="1" customWidth="1"/>
    <col min="12" max="12" width="3" customWidth="1"/>
    <col min="13" max="13" width="4" customWidth="1"/>
    <col min="14" max="15" width="4.28515625" customWidth="1"/>
    <col min="16" max="16" width="2" customWidth="1"/>
    <col min="17" max="17" width="5.5703125" customWidth="1"/>
    <col min="18" max="18" width="5.28515625" customWidth="1"/>
    <col min="19" max="19" width="1.140625" customWidth="1"/>
  </cols>
  <sheetData>
    <row r="1" spans="1:19" ht="13.5" customHeight="1">
      <c r="A1" s="76"/>
      <c r="B1" s="76"/>
      <c r="C1" s="76"/>
      <c r="D1" s="76"/>
      <c r="E1" s="76"/>
      <c r="F1" s="76"/>
      <c r="G1" s="76"/>
      <c r="H1" s="76"/>
      <c r="I1" s="76"/>
      <c r="J1" s="77"/>
      <c r="K1" s="77"/>
      <c r="L1" s="77"/>
      <c r="M1" s="77"/>
      <c r="N1" s="77"/>
      <c r="O1" s="77"/>
      <c r="P1" s="77"/>
      <c r="Q1" s="77"/>
      <c r="R1" s="77"/>
      <c r="S1" s="78" t="s">
        <v>99</v>
      </c>
    </row>
    <row r="2" spans="1:19" ht="11.25" customHeight="1">
      <c r="A2" s="79"/>
      <c r="B2" s="80" t="s">
        <v>100</v>
      </c>
      <c r="C2" s="79"/>
      <c r="D2" s="79"/>
      <c r="E2" s="79"/>
      <c r="F2" s="79"/>
      <c r="G2" s="79"/>
      <c r="H2" s="7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</row>
    <row r="3" spans="1:19" ht="10.5" customHeight="1">
      <c r="A3" s="81" t="s">
        <v>101</v>
      </c>
      <c r="B3" s="81"/>
      <c r="C3" s="252"/>
      <c r="D3" s="220"/>
      <c r="E3" s="220"/>
      <c r="F3" s="220"/>
      <c r="G3" s="220"/>
      <c r="H3" s="220"/>
      <c r="I3" s="220"/>
      <c r="J3" s="220"/>
      <c r="K3" s="220"/>
      <c r="L3" s="82" t="s">
        <v>102</v>
      </c>
      <c r="M3" s="77"/>
      <c r="N3" s="342" t="s">
        <v>103</v>
      </c>
      <c r="O3" s="261"/>
      <c r="P3" s="332"/>
      <c r="Q3" s="345" t="s">
        <v>104</v>
      </c>
      <c r="R3" s="261"/>
      <c r="S3" s="262"/>
    </row>
    <row r="4" spans="1:19" ht="15.75" customHeight="1">
      <c r="A4" s="83"/>
      <c r="B4" s="83"/>
      <c r="C4" s="346" t="s">
        <v>105</v>
      </c>
      <c r="D4" s="248"/>
      <c r="E4" s="248"/>
      <c r="F4" s="248"/>
      <c r="G4" s="248"/>
      <c r="H4" s="248"/>
      <c r="I4" s="248"/>
      <c r="J4" s="248"/>
      <c r="K4" s="248"/>
      <c r="L4" s="77"/>
      <c r="M4" s="77"/>
      <c r="N4" s="84"/>
      <c r="O4" s="85"/>
      <c r="P4" s="86"/>
      <c r="Q4" s="87"/>
      <c r="R4" s="85"/>
      <c r="S4" s="88"/>
    </row>
    <row r="5" spans="1:19" ht="7.5" customHeight="1">
      <c r="A5" s="338" t="s">
        <v>106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77"/>
      <c r="M5" s="77"/>
      <c r="N5" s="89"/>
      <c r="O5" s="90"/>
      <c r="P5" s="91"/>
      <c r="Q5" s="92"/>
      <c r="R5" s="90"/>
      <c r="S5" s="93"/>
    </row>
    <row r="6" spans="1:19" ht="9.75" customHeight="1">
      <c r="A6" s="81" t="s">
        <v>107</v>
      </c>
      <c r="B6" s="81"/>
      <c r="C6" s="252"/>
      <c r="D6" s="220"/>
      <c r="E6" s="220"/>
      <c r="F6" s="220"/>
      <c r="G6" s="220"/>
      <c r="H6" s="220"/>
      <c r="I6" s="220"/>
      <c r="J6" s="220"/>
      <c r="K6" s="220"/>
      <c r="L6" s="81"/>
      <c r="M6" s="81"/>
      <c r="N6" s="77"/>
      <c r="O6" s="77"/>
      <c r="P6" s="77"/>
      <c r="Q6" s="94"/>
      <c r="R6" s="94"/>
      <c r="S6" s="81"/>
    </row>
    <row r="7" spans="1:19" ht="15" customHeight="1">
      <c r="A7" s="347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77"/>
      <c r="M7" s="77"/>
      <c r="N7" s="81"/>
      <c r="O7" s="81"/>
      <c r="P7" s="81"/>
      <c r="Q7" s="348" t="s">
        <v>108</v>
      </c>
      <c r="R7" s="349"/>
      <c r="S7" s="350"/>
    </row>
    <row r="8" spans="1:19" ht="9.75" customHeight="1">
      <c r="L8" s="81" t="s">
        <v>109</v>
      </c>
      <c r="M8" s="81"/>
      <c r="N8" s="81"/>
      <c r="O8" s="77"/>
      <c r="P8" s="77"/>
      <c r="Q8" s="351"/>
      <c r="R8" s="352"/>
      <c r="S8" s="353"/>
    </row>
    <row r="9" spans="1:19" ht="9" customHeight="1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357" t="s">
        <v>110</v>
      </c>
      <c r="M9" s="208"/>
      <c r="N9" s="208"/>
      <c r="O9" s="77"/>
      <c r="P9" s="77"/>
      <c r="Q9" s="354"/>
      <c r="R9" s="208"/>
      <c r="S9" s="355"/>
    </row>
    <row r="10" spans="1:19" ht="11.25" customHeight="1">
      <c r="A10" s="81" t="s">
        <v>111</v>
      </c>
      <c r="B10" s="97"/>
      <c r="C10" s="97"/>
      <c r="D10" s="97"/>
      <c r="F10" s="98"/>
      <c r="G10" s="97"/>
      <c r="H10" s="98"/>
      <c r="I10" s="98"/>
      <c r="J10" s="98"/>
      <c r="K10" s="96"/>
      <c r="L10" s="357" t="s">
        <v>112</v>
      </c>
      <c r="M10" s="208"/>
      <c r="N10" s="208"/>
      <c r="O10" s="77"/>
      <c r="P10" s="77"/>
      <c r="Q10" s="356"/>
      <c r="R10" s="220"/>
      <c r="S10" s="293"/>
    </row>
    <row r="11" spans="1:19" ht="12.75" customHeight="1">
      <c r="E11" s="338" t="s">
        <v>92</v>
      </c>
      <c r="F11" s="224"/>
      <c r="H11" s="245" t="s">
        <v>93</v>
      </c>
      <c r="I11" s="208"/>
      <c r="J11" s="208"/>
      <c r="K11" s="208"/>
      <c r="L11" s="81" t="s">
        <v>113</v>
      </c>
      <c r="M11" s="81"/>
      <c r="N11" s="81"/>
      <c r="O11" s="77"/>
      <c r="P11" s="77"/>
      <c r="Q11" s="323"/>
      <c r="R11" s="248"/>
      <c r="S11" s="324"/>
    </row>
    <row r="12" spans="1:19" ht="12.75" customHeight="1">
      <c r="L12" s="77"/>
      <c r="M12" s="81" t="s">
        <v>114</v>
      </c>
      <c r="N12" s="81"/>
      <c r="O12" s="77"/>
      <c r="P12" s="77"/>
      <c r="Q12" s="323"/>
      <c r="R12" s="248"/>
      <c r="S12" s="324"/>
    </row>
    <row r="13" spans="1:19" ht="12.75" customHeight="1">
      <c r="A13" s="338" t="s">
        <v>115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81" t="s">
        <v>116</v>
      </c>
      <c r="M13" s="81"/>
      <c r="N13" s="81"/>
      <c r="O13" s="77"/>
      <c r="P13" s="77"/>
      <c r="Q13" s="323"/>
      <c r="R13" s="248"/>
      <c r="S13" s="324"/>
    </row>
    <row r="14" spans="1:19" ht="12.75" customHeight="1">
      <c r="A14" s="339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77"/>
      <c r="M14" s="81" t="s">
        <v>117</v>
      </c>
      <c r="N14" s="81"/>
      <c r="O14" s="77"/>
      <c r="P14" s="77"/>
      <c r="Q14" s="323"/>
      <c r="R14" s="248"/>
      <c r="S14" s="324"/>
    </row>
    <row r="15" spans="1:19" ht="12.75" customHeight="1">
      <c r="L15" s="81" t="s">
        <v>118</v>
      </c>
      <c r="M15" s="81"/>
      <c r="N15" s="81"/>
      <c r="O15" s="77"/>
      <c r="P15" s="77"/>
      <c r="Q15" s="323"/>
      <c r="R15" s="248"/>
      <c r="S15" s="324"/>
    </row>
    <row r="16" spans="1:19" ht="12.75" customHeight="1">
      <c r="A16" s="339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95" t="s">
        <v>119</v>
      </c>
      <c r="M16" s="81"/>
      <c r="N16" s="81"/>
      <c r="O16" s="77"/>
      <c r="P16" s="77"/>
      <c r="Q16" s="301"/>
      <c r="R16" s="302"/>
      <c r="S16" s="303"/>
    </row>
    <row r="17" spans="1:19" ht="12.75" customHeight="1">
      <c r="A17" s="81"/>
      <c r="B17" s="77"/>
      <c r="C17" s="99"/>
      <c r="D17" s="99"/>
      <c r="E17" s="99"/>
      <c r="F17" s="99"/>
      <c r="G17" s="99"/>
      <c r="H17" s="99"/>
      <c r="I17" s="99"/>
      <c r="J17" s="77"/>
    </row>
    <row r="18" spans="1:19" ht="19.5" customHeight="1">
      <c r="A18" s="336" t="s">
        <v>120</v>
      </c>
      <c r="B18" s="336" t="s">
        <v>121</v>
      </c>
      <c r="C18" s="244"/>
      <c r="D18" s="336" t="s">
        <v>122</v>
      </c>
      <c r="E18" s="290"/>
      <c r="F18" s="290"/>
      <c r="G18" s="290"/>
      <c r="H18" s="290"/>
      <c r="I18" s="290"/>
      <c r="J18" s="244"/>
      <c r="K18" s="325" t="s">
        <v>76</v>
      </c>
      <c r="L18" s="261"/>
      <c r="M18" s="261"/>
      <c r="N18" s="261"/>
      <c r="O18" s="262"/>
      <c r="P18" s="336" t="s">
        <v>123</v>
      </c>
      <c r="Q18" s="244"/>
      <c r="R18" s="337" t="s">
        <v>124</v>
      </c>
      <c r="S18" s="244"/>
    </row>
    <row r="19" spans="1:19" ht="19.5" customHeight="1">
      <c r="A19" s="278"/>
      <c r="B19" s="278"/>
      <c r="C19" s="275"/>
      <c r="D19" s="341" t="s">
        <v>125</v>
      </c>
      <c r="E19" s="224"/>
      <c r="F19" s="224"/>
      <c r="G19" s="340" t="s">
        <v>126</v>
      </c>
      <c r="H19" s="224"/>
      <c r="I19" s="224"/>
      <c r="J19" s="274"/>
      <c r="K19" s="326" t="s">
        <v>127</v>
      </c>
      <c r="L19" s="248"/>
      <c r="M19" s="268"/>
      <c r="N19" s="327" t="s">
        <v>128</v>
      </c>
      <c r="O19" s="328"/>
      <c r="P19" s="278"/>
      <c r="Q19" s="275"/>
      <c r="R19" s="208"/>
      <c r="S19" s="275"/>
    </row>
    <row r="20" spans="1:19" ht="19.5" customHeight="1">
      <c r="A20" s="279"/>
      <c r="B20" s="279"/>
      <c r="C20" s="276"/>
      <c r="D20" s="279"/>
      <c r="E20" s="265"/>
      <c r="F20" s="265"/>
      <c r="G20" s="264"/>
      <c r="H20" s="265"/>
      <c r="I20" s="265"/>
      <c r="J20" s="276"/>
      <c r="K20" s="329" t="s">
        <v>129</v>
      </c>
      <c r="L20" s="330"/>
      <c r="M20" s="100" t="s">
        <v>84</v>
      </c>
      <c r="N20" s="100" t="s">
        <v>129</v>
      </c>
      <c r="O20" s="101" t="s">
        <v>84</v>
      </c>
      <c r="P20" s="279"/>
      <c r="Q20" s="276"/>
      <c r="R20" s="265"/>
      <c r="S20" s="276"/>
    </row>
    <row r="21" spans="1:19" ht="12.75" customHeight="1">
      <c r="A21" s="102"/>
      <c r="B21" s="358"/>
      <c r="C21" s="262"/>
      <c r="D21" s="343"/>
      <c r="E21" s="248"/>
      <c r="F21" s="268"/>
      <c r="G21" s="343"/>
      <c r="H21" s="248"/>
      <c r="I21" s="248"/>
      <c r="J21" s="328"/>
      <c r="K21" s="331"/>
      <c r="L21" s="332"/>
      <c r="M21" s="103"/>
      <c r="N21" s="103"/>
      <c r="O21" s="104"/>
      <c r="P21" s="335"/>
      <c r="Q21" s="262"/>
      <c r="R21" s="331"/>
      <c r="S21" s="262"/>
    </row>
    <row r="22" spans="1:19" ht="12.75" customHeight="1">
      <c r="A22" s="105"/>
      <c r="B22" s="344"/>
      <c r="C22" s="328"/>
      <c r="D22" s="343"/>
      <c r="E22" s="248"/>
      <c r="F22" s="268"/>
      <c r="G22" s="343"/>
      <c r="H22" s="248"/>
      <c r="I22" s="248"/>
      <c r="J22" s="328"/>
      <c r="K22" s="333"/>
      <c r="L22" s="268"/>
      <c r="M22" s="106"/>
      <c r="N22" s="106"/>
      <c r="O22" s="107"/>
      <c r="P22" s="334"/>
      <c r="Q22" s="328"/>
      <c r="R22" s="333"/>
      <c r="S22" s="328"/>
    </row>
    <row r="23" spans="1:19" ht="12.75" customHeight="1">
      <c r="A23" s="105"/>
      <c r="B23" s="344"/>
      <c r="C23" s="328"/>
      <c r="D23" s="343"/>
      <c r="E23" s="248"/>
      <c r="F23" s="268"/>
      <c r="G23" s="343"/>
      <c r="H23" s="248"/>
      <c r="I23" s="248"/>
      <c r="J23" s="328"/>
      <c r="K23" s="333"/>
      <c r="L23" s="268"/>
      <c r="M23" s="106"/>
      <c r="N23" s="106"/>
      <c r="O23" s="107"/>
      <c r="P23" s="334"/>
      <c r="Q23" s="328"/>
      <c r="R23" s="333"/>
      <c r="S23" s="328"/>
    </row>
    <row r="24" spans="1:19" ht="12.75" customHeight="1">
      <c r="A24" s="105"/>
      <c r="B24" s="344"/>
      <c r="C24" s="328"/>
      <c r="D24" s="343"/>
      <c r="E24" s="248"/>
      <c r="F24" s="268"/>
      <c r="G24" s="343"/>
      <c r="H24" s="248"/>
      <c r="I24" s="248"/>
      <c r="J24" s="328"/>
      <c r="K24" s="333"/>
      <c r="L24" s="268"/>
      <c r="M24" s="106"/>
      <c r="N24" s="106"/>
      <c r="O24" s="107"/>
      <c r="P24" s="334"/>
      <c r="Q24" s="328"/>
      <c r="R24" s="333"/>
      <c r="S24" s="328"/>
    </row>
    <row r="25" spans="1:19" ht="12.75" customHeight="1">
      <c r="A25" s="105"/>
      <c r="B25" s="344"/>
      <c r="C25" s="328"/>
      <c r="D25" s="343"/>
      <c r="E25" s="248"/>
      <c r="F25" s="268"/>
      <c r="G25" s="343"/>
      <c r="H25" s="248"/>
      <c r="I25" s="248"/>
      <c r="J25" s="328"/>
      <c r="K25" s="333"/>
      <c r="L25" s="268"/>
      <c r="M25" s="106"/>
      <c r="N25" s="106"/>
      <c r="O25" s="107"/>
      <c r="P25" s="334"/>
      <c r="Q25" s="328"/>
      <c r="R25" s="333"/>
      <c r="S25" s="328"/>
    </row>
    <row r="26" spans="1:19" ht="12.75" customHeight="1">
      <c r="A26" s="105"/>
      <c r="B26" s="344"/>
      <c r="C26" s="328"/>
      <c r="D26" s="343"/>
      <c r="E26" s="248"/>
      <c r="F26" s="268"/>
      <c r="G26" s="343"/>
      <c r="H26" s="248"/>
      <c r="I26" s="248"/>
      <c r="J26" s="328"/>
      <c r="K26" s="333"/>
      <c r="L26" s="268"/>
      <c r="M26" s="106"/>
      <c r="N26" s="106"/>
      <c r="O26" s="107"/>
      <c r="P26" s="334"/>
      <c r="Q26" s="328"/>
      <c r="R26" s="333"/>
      <c r="S26" s="328"/>
    </row>
    <row r="27" spans="1:19" ht="12.75" customHeight="1">
      <c r="A27" s="105"/>
      <c r="B27" s="344"/>
      <c r="C27" s="328"/>
      <c r="D27" s="343"/>
      <c r="E27" s="248"/>
      <c r="F27" s="268"/>
      <c r="G27" s="343"/>
      <c r="H27" s="248"/>
      <c r="I27" s="248"/>
      <c r="J27" s="328"/>
      <c r="K27" s="333"/>
      <c r="L27" s="268"/>
      <c r="M27" s="106"/>
      <c r="N27" s="106"/>
      <c r="O27" s="107"/>
      <c r="P27" s="334"/>
      <c r="Q27" s="328"/>
      <c r="R27" s="333"/>
      <c r="S27" s="328"/>
    </row>
    <row r="28" spans="1:19" ht="12.75" customHeight="1">
      <c r="A28" s="105"/>
      <c r="B28" s="344"/>
      <c r="C28" s="328"/>
      <c r="D28" s="343"/>
      <c r="E28" s="248"/>
      <c r="F28" s="268"/>
      <c r="G28" s="343"/>
      <c r="H28" s="248"/>
      <c r="I28" s="248"/>
      <c r="J28" s="328"/>
      <c r="K28" s="333"/>
      <c r="L28" s="268"/>
      <c r="M28" s="106"/>
      <c r="N28" s="106"/>
      <c r="O28" s="107"/>
      <c r="P28" s="334"/>
      <c r="Q28" s="328"/>
      <c r="R28" s="333"/>
      <c r="S28" s="328"/>
    </row>
    <row r="29" spans="1:19" ht="12.75" customHeight="1">
      <c r="A29" s="105"/>
      <c r="B29" s="344"/>
      <c r="C29" s="328"/>
      <c r="D29" s="343"/>
      <c r="E29" s="248"/>
      <c r="F29" s="268"/>
      <c r="G29" s="343"/>
      <c r="H29" s="248"/>
      <c r="I29" s="248"/>
      <c r="J29" s="328"/>
      <c r="K29" s="333"/>
      <c r="L29" s="268"/>
      <c r="M29" s="106"/>
      <c r="N29" s="106"/>
      <c r="O29" s="107"/>
      <c r="P29" s="334"/>
      <c r="Q29" s="328"/>
      <c r="R29" s="333"/>
      <c r="S29" s="328"/>
    </row>
    <row r="30" spans="1:19" ht="12.75" customHeight="1">
      <c r="A30" s="105"/>
      <c r="B30" s="344"/>
      <c r="C30" s="328"/>
      <c r="D30" s="343"/>
      <c r="E30" s="248"/>
      <c r="F30" s="268"/>
      <c r="G30" s="343"/>
      <c r="H30" s="248"/>
      <c r="I30" s="248"/>
      <c r="J30" s="328"/>
      <c r="K30" s="333"/>
      <c r="L30" s="268"/>
      <c r="M30" s="106"/>
      <c r="N30" s="106"/>
      <c r="O30" s="107"/>
      <c r="P30" s="334"/>
      <c r="Q30" s="328"/>
      <c r="R30" s="333"/>
      <c r="S30" s="328"/>
    </row>
    <row r="31" spans="1:19" ht="12.75" customHeight="1">
      <c r="A31" s="105"/>
      <c r="B31" s="344"/>
      <c r="C31" s="328"/>
      <c r="D31" s="343"/>
      <c r="E31" s="248"/>
      <c r="F31" s="268"/>
      <c r="G31" s="343"/>
      <c r="H31" s="248"/>
      <c r="I31" s="248"/>
      <c r="J31" s="328"/>
      <c r="K31" s="333"/>
      <c r="L31" s="268"/>
      <c r="M31" s="106"/>
      <c r="N31" s="106"/>
      <c r="O31" s="107"/>
      <c r="P31" s="334"/>
      <c r="Q31" s="328"/>
      <c r="R31" s="333"/>
      <c r="S31" s="328"/>
    </row>
    <row r="32" spans="1:19" ht="12.75" customHeight="1">
      <c r="A32" s="105"/>
      <c r="B32" s="344"/>
      <c r="C32" s="328"/>
      <c r="D32" s="343"/>
      <c r="E32" s="248"/>
      <c r="F32" s="268"/>
      <c r="G32" s="343"/>
      <c r="H32" s="248"/>
      <c r="I32" s="248"/>
      <c r="J32" s="328"/>
      <c r="K32" s="333"/>
      <c r="L32" s="268"/>
      <c r="M32" s="106"/>
      <c r="N32" s="106"/>
      <c r="O32" s="107"/>
      <c r="P32" s="334"/>
      <c r="Q32" s="328"/>
      <c r="R32" s="333"/>
      <c r="S32" s="328"/>
    </row>
    <row r="33" spans="1:19" ht="12.75" customHeight="1">
      <c r="A33" s="105"/>
      <c r="B33" s="344"/>
      <c r="C33" s="328"/>
      <c r="D33" s="343"/>
      <c r="E33" s="248"/>
      <c r="F33" s="268"/>
      <c r="G33" s="343"/>
      <c r="H33" s="248"/>
      <c r="I33" s="248"/>
      <c r="J33" s="328"/>
      <c r="K33" s="333"/>
      <c r="L33" s="268"/>
      <c r="M33" s="106"/>
      <c r="N33" s="106"/>
      <c r="O33" s="107"/>
      <c r="P33" s="334"/>
      <c r="Q33" s="328"/>
      <c r="R33" s="333"/>
      <c r="S33" s="328"/>
    </row>
    <row r="34" spans="1:19" ht="12.75" customHeight="1">
      <c r="A34" s="108"/>
      <c r="B34" s="368"/>
      <c r="C34" s="364"/>
      <c r="D34" s="365"/>
      <c r="E34" s="366"/>
      <c r="F34" s="330"/>
      <c r="G34" s="365"/>
      <c r="H34" s="366"/>
      <c r="I34" s="366"/>
      <c r="J34" s="364"/>
      <c r="K34" s="367"/>
      <c r="L34" s="330"/>
      <c r="M34" s="109"/>
      <c r="N34" s="109"/>
      <c r="O34" s="110"/>
      <c r="P34" s="363"/>
      <c r="Q34" s="364"/>
      <c r="R34" s="367"/>
      <c r="S34" s="364"/>
    </row>
    <row r="35" spans="1:19" ht="24" customHeight="1">
      <c r="A35" s="111" t="s">
        <v>130</v>
      </c>
      <c r="B35" s="112"/>
      <c r="C35" s="112"/>
      <c r="D35" s="112"/>
      <c r="E35" s="112"/>
      <c r="F35" s="112"/>
      <c r="G35" s="112"/>
      <c r="H35" s="112"/>
      <c r="I35" s="112"/>
      <c r="J35" s="113"/>
      <c r="K35" s="81"/>
      <c r="L35" s="114" t="s">
        <v>131</v>
      </c>
      <c r="M35" s="81"/>
      <c r="N35" s="81"/>
      <c r="O35" s="81"/>
      <c r="P35" s="81"/>
      <c r="Q35" s="81"/>
      <c r="R35" s="81"/>
      <c r="S35" s="113"/>
    </row>
    <row r="36" spans="1:19" ht="6.75" customHeight="1">
      <c r="A36" s="111"/>
      <c r="B36" s="112"/>
      <c r="C36" s="112"/>
      <c r="D36" s="112"/>
      <c r="E36" s="112"/>
      <c r="F36" s="112"/>
      <c r="G36" s="112"/>
      <c r="H36" s="112"/>
      <c r="I36" s="112"/>
      <c r="J36" s="113"/>
      <c r="K36" s="81"/>
      <c r="L36" s="81"/>
      <c r="M36" s="81"/>
      <c r="N36" s="81"/>
      <c r="O36" s="81"/>
      <c r="P36" s="81"/>
      <c r="Q36" s="81"/>
      <c r="R36" s="81"/>
      <c r="S36" s="113"/>
    </row>
    <row r="37" spans="1:19" ht="12.75" customHeight="1">
      <c r="A37" s="63" t="s">
        <v>132</v>
      </c>
      <c r="B37" s="112"/>
      <c r="C37" s="112"/>
      <c r="D37" s="112"/>
      <c r="E37" s="112"/>
      <c r="F37" s="361"/>
      <c r="G37" s="349"/>
      <c r="H37" s="349"/>
      <c r="I37" s="350"/>
      <c r="J37" s="113"/>
      <c r="K37" s="112"/>
      <c r="L37" s="115" t="s">
        <v>133</v>
      </c>
      <c r="M37" s="112"/>
      <c r="N37" s="112"/>
      <c r="O37" s="113"/>
      <c r="P37" s="113"/>
      <c r="Q37" s="361"/>
      <c r="R37" s="349"/>
      <c r="S37" s="350"/>
    </row>
    <row r="38" spans="1:19" ht="12.75" customHeight="1">
      <c r="A38" s="76"/>
      <c r="B38" s="112"/>
      <c r="C38" s="112"/>
      <c r="D38" s="112"/>
      <c r="E38" s="112"/>
      <c r="F38" s="116"/>
      <c r="G38" s="116"/>
      <c r="H38" s="116"/>
      <c r="I38" s="116"/>
      <c r="J38" s="113"/>
      <c r="K38" s="112"/>
      <c r="L38" s="112"/>
      <c r="M38" s="112"/>
      <c r="N38" s="112"/>
      <c r="O38" s="113"/>
      <c r="P38" s="113"/>
      <c r="Q38" s="117"/>
      <c r="R38" s="117"/>
      <c r="S38" s="117"/>
    </row>
    <row r="39" spans="1:19" ht="12.75" customHeight="1">
      <c r="A39" s="63" t="s">
        <v>134</v>
      </c>
      <c r="B39" s="112"/>
      <c r="C39" s="112"/>
      <c r="D39" s="112"/>
      <c r="E39" s="112"/>
      <c r="F39" s="361"/>
      <c r="G39" s="349"/>
      <c r="H39" s="349"/>
      <c r="I39" s="350"/>
      <c r="J39" s="113"/>
      <c r="K39" s="112"/>
      <c r="L39" s="115" t="s">
        <v>135</v>
      </c>
      <c r="M39" s="112"/>
      <c r="N39" s="112"/>
      <c r="O39" s="113"/>
      <c r="P39" s="113"/>
      <c r="Q39" s="361"/>
      <c r="R39" s="349"/>
      <c r="S39" s="350"/>
    </row>
    <row r="40" spans="1:19" ht="5.25" customHeight="1">
      <c r="A40" s="76"/>
      <c r="B40" s="112"/>
      <c r="C40" s="112"/>
      <c r="D40" s="112"/>
      <c r="E40" s="112"/>
      <c r="F40" s="112"/>
      <c r="G40" s="112"/>
      <c r="H40" s="112"/>
      <c r="I40" s="112"/>
      <c r="J40" s="113"/>
      <c r="K40" s="112"/>
      <c r="L40" s="362"/>
      <c r="M40" s="220"/>
      <c r="N40" s="220"/>
      <c r="O40" s="220"/>
      <c r="P40" s="220"/>
      <c r="Q40" s="220"/>
      <c r="R40" s="220"/>
      <c r="S40" s="220"/>
    </row>
    <row r="41" spans="1:19" ht="5.25" customHeight="1">
      <c r="A41" s="76"/>
      <c r="B41" s="112"/>
      <c r="C41" s="112"/>
      <c r="D41" s="112"/>
      <c r="E41" s="112"/>
      <c r="F41" s="112"/>
      <c r="G41" s="112"/>
      <c r="H41" s="112"/>
      <c r="I41" s="112"/>
      <c r="J41" s="113"/>
      <c r="K41" s="112"/>
      <c r="L41" s="112"/>
      <c r="M41" s="112"/>
      <c r="N41" s="112"/>
      <c r="O41" s="113"/>
      <c r="P41" s="113"/>
      <c r="Q41" s="113"/>
      <c r="R41" s="113"/>
      <c r="S41" s="113"/>
    </row>
    <row r="42" spans="1:19" ht="12.75" customHeight="1">
      <c r="A42" s="76"/>
      <c r="B42" s="112"/>
      <c r="C42" s="112"/>
      <c r="D42" s="112"/>
      <c r="E42" s="112"/>
      <c r="F42" s="112"/>
      <c r="G42" s="112"/>
      <c r="H42" s="112"/>
      <c r="I42" s="112"/>
      <c r="J42" s="113"/>
      <c r="K42" s="112"/>
      <c r="L42" s="115" t="s">
        <v>136</v>
      </c>
      <c r="M42" s="112"/>
      <c r="N42" s="112"/>
      <c r="O42" s="113"/>
      <c r="P42" s="113"/>
      <c r="Q42" s="361"/>
      <c r="R42" s="349"/>
      <c r="S42" s="350"/>
    </row>
    <row r="43" spans="1:19" ht="17.25" customHeight="1">
      <c r="A43" s="63" t="s">
        <v>137</v>
      </c>
      <c r="B43" s="112"/>
      <c r="C43" s="112"/>
      <c r="D43" s="112"/>
      <c r="E43" s="359"/>
      <c r="F43" s="220"/>
      <c r="G43" s="115"/>
      <c r="H43" s="359"/>
      <c r="I43" s="220"/>
      <c r="J43" s="220"/>
      <c r="K43" s="115"/>
      <c r="L43" s="359"/>
      <c r="M43" s="220"/>
      <c r="N43" s="220"/>
      <c r="O43" s="220"/>
      <c r="P43" s="220"/>
      <c r="Q43" s="220"/>
      <c r="R43" s="220"/>
      <c r="S43" s="220"/>
    </row>
    <row r="44" spans="1:19" ht="11.25" customHeight="1">
      <c r="A44" s="76"/>
      <c r="B44" s="112"/>
      <c r="C44" s="112"/>
      <c r="D44" s="112"/>
      <c r="E44" s="360" t="s">
        <v>138</v>
      </c>
      <c r="F44" s="224"/>
      <c r="G44" s="118"/>
      <c r="H44" s="360" t="s">
        <v>92</v>
      </c>
      <c r="I44" s="224"/>
      <c r="J44" s="224"/>
      <c r="K44" s="118"/>
      <c r="L44" s="360" t="s">
        <v>93</v>
      </c>
      <c r="M44" s="224"/>
      <c r="N44" s="224"/>
      <c r="O44" s="224"/>
      <c r="P44" s="224"/>
      <c r="Q44" s="224"/>
      <c r="R44" s="224"/>
      <c r="S44" s="224"/>
    </row>
    <row r="45" spans="1:19" ht="12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</row>
    <row r="46" spans="1:19" ht="12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</row>
    <row r="47" spans="1:19" ht="12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</row>
    <row r="48" spans="1:19" ht="12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</row>
    <row r="49" spans="1:19" ht="12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</row>
    <row r="50" spans="1:19" ht="12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</row>
    <row r="51" spans="1:19" ht="12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</row>
    <row r="52" spans="1:19" ht="12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</row>
    <row r="53" spans="1:19" ht="12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19" ht="12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19" ht="12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19" ht="12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19" ht="12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19" ht="12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19" ht="12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19" ht="12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19" ht="12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19" ht="12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19" ht="12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19" ht="12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 ht="12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ht="12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 ht="12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 ht="12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 ht="12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  <row r="70" spans="1:19" ht="12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</row>
    <row r="71" spans="1:19" ht="12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</row>
    <row r="72" spans="1:19" ht="12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</row>
    <row r="73" spans="1:19" ht="12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</row>
    <row r="74" spans="1:19" ht="12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</row>
    <row r="75" spans="1:19" ht="12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</row>
    <row r="76" spans="1:19" ht="12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</row>
    <row r="77" spans="1:19" ht="12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</row>
    <row r="78" spans="1:19" ht="12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</row>
    <row r="79" spans="1:19" ht="12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</row>
    <row r="80" spans="1:19" ht="12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</row>
    <row r="81" spans="1:19" ht="12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</row>
    <row r="82" spans="1:19" ht="12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</row>
    <row r="83" spans="1:19" ht="12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</row>
    <row r="84" spans="1:19" ht="12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</row>
    <row r="85" spans="1:19" ht="12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</row>
    <row r="86" spans="1:19" ht="12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</row>
    <row r="87" spans="1:19" ht="12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</row>
    <row r="88" spans="1:19" ht="12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</row>
    <row r="89" spans="1:19" ht="12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</row>
    <row r="90" spans="1:19" ht="12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</row>
    <row r="91" spans="1:19" ht="12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</row>
    <row r="92" spans="1:19" ht="12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</row>
    <row r="93" spans="1:19" ht="12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</row>
    <row r="94" spans="1:19" ht="12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</row>
    <row r="95" spans="1:19" ht="12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</row>
    <row r="96" spans="1:19" ht="12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</row>
    <row r="97" spans="1:19" ht="12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</row>
    <row r="98" spans="1:19" ht="12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</row>
    <row r="99" spans="1:19" ht="12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</row>
    <row r="100" spans="1:19" ht="12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</row>
    <row r="101" spans="1:19" ht="12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</row>
    <row r="102" spans="1:19" ht="12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</row>
    <row r="103" spans="1:19" ht="12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</row>
    <row r="104" spans="1:19" ht="12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</row>
    <row r="105" spans="1:19" ht="12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</row>
    <row r="106" spans="1:19" ht="12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</row>
    <row r="107" spans="1:19" ht="12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</row>
    <row r="108" spans="1:19" ht="12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</row>
    <row r="109" spans="1:19" ht="12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</row>
    <row r="110" spans="1:19" ht="12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</row>
    <row r="111" spans="1:19" ht="12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</row>
    <row r="112" spans="1:19" ht="12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</row>
    <row r="113" spans="1:19" ht="12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</row>
    <row r="114" spans="1:19" ht="12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</row>
    <row r="115" spans="1:19" ht="12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</row>
    <row r="116" spans="1:19" ht="12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</row>
    <row r="117" spans="1:19" ht="12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</row>
    <row r="118" spans="1:19" ht="12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</row>
    <row r="119" spans="1:19" ht="12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</row>
    <row r="120" spans="1:19" ht="12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</row>
    <row r="121" spans="1:19" ht="12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</row>
    <row r="122" spans="1:19" ht="12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</row>
    <row r="123" spans="1:19" ht="12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</row>
    <row r="124" spans="1:19" ht="12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</row>
    <row r="125" spans="1:19" ht="12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</row>
    <row r="126" spans="1:19" ht="12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</row>
    <row r="127" spans="1:19" ht="12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</row>
    <row r="128" spans="1:19" ht="12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</row>
    <row r="129" spans="1:19" ht="12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</row>
    <row r="130" spans="1:19" ht="12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</row>
    <row r="131" spans="1:19" ht="12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</row>
    <row r="132" spans="1:19" ht="12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</row>
    <row r="133" spans="1:19" ht="12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</row>
    <row r="134" spans="1:19" ht="12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</row>
    <row r="135" spans="1:19" ht="12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</row>
    <row r="136" spans="1:19" ht="12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</row>
    <row r="137" spans="1:19" ht="12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</row>
    <row r="138" spans="1:19" ht="12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</row>
    <row r="139" spans="1:19" ht="12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</row>
    <row r="140" spans="1:19" ht="12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</row>
    <row r="141" spans="1:19" ht="12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</row>
    <row r="142" spans="1:19" ht="12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</row>
    <row r="143" spans="1:19" ht="12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</row>
    <row r="144" spans="1:19" ht="12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</row>
    <row r="145" spans="1:19" ht="12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</row>
    <row r="146" spans="1:19" ht="12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</row>
    <row r="147" spans="1:19" ht="12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</row>
    <row r="148" spans="1:19" ht="12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</row>
    <row r="149" spans="1:19" ht="12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</row>
    <row r="150" spans="1:19" ht="12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</row>
    <row r="151" spans="1:19" ht="12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</row>
    <row r="152" spans="1:19" ht="12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</row>
    <row r="153" spans="1:19" ht="12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</row>
    <row r="154" spans="1:19" ht="12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</row>
    <row r="155" spans="1:19" ht="12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</row>
    <row r="156" spans="1:19" ht="12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</row>
    <row r="157" spans="1:19" ht="12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</row>
    <row r="158" spans="1:19" ht="12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</row>
    <row r="159" spans="1:19" ht="12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</row>
    <row r="160" spans="1:19" ht="12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</row>
    <row r="161" spans="1:19" ht="12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</row>
    <row r="162" spans="1:19" ht="12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</row>
    <row r="163" spans="1:19" ht="12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</row>
    <row r="164" spans="1:19" ht="12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</row>
    <row r="165" spans="1:19" ht="12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</row>
    <row r="166" spans="1:19" ht="12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</row>
    <row r="167" spans="1:19" ht="12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</row>
    <row r="168" spans="1:19" ht="12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</row>
    <row r="169" spans="1:19" ht="12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</row>
    <row r="170" spans="1:19" ht="12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</row>
    <row r="171" spans="1:19" ht="12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</row>
    <row r="172" spans="1:19" ht="12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</row>
    <row r="173" spans="1:19" ht="12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</row>
    <row r="174" spans="1:19" ht="12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</row>
    <row r="175" spans="1:19" ht="12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</row>
    <row r="176" spans="1:19" ht="12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</row>
    <row r="177" spans="1:19" ht="12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</row>
    <row r="178" spans="1:19" ht="12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</row>
    <row r="179" spans="1:19" ht="12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</row>
    <row r="180" spans="1:19" ht="12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</row>
    <row r="181" spans="1:19" ht="12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</row>
    <row r="182" spans="1:19" ht="12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</row>
    <row r="183" spans="1:19" ht="12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</row>
    <row r="184" spans="1:19" ht="12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</row>
    <row r="185" spans="1:19" ht="12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</row>
    <row r="186" spans="1:19" ht="12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</row>
    <row r="187" spans="1:19" ht="12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</row>
    <row r="188" spans="1:19" ht="12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</row>
    <row r="189" spans="1:19" ht="12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</row>
    <row r="190" spans="1:19" ht="12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</row>
    <row r="191" spans="1:19" ht="12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</row>
    <row r="192" spans="1:19" ht="12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</row>
    <row r="193" spans="1:19" ht="12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</row>
    <row r="194" spans="1:19" ht="12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</row>
    <row r="195" spans="1:19" ht="12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</row>
    <row r="196" spans="1:19" ht="12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</row>
    <row r="197" spans="1:19" ht="12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</row>
    <row r="198" spans="1:19" ht="12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</row>
    <row r="199" spans="1:19" ht="12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</row>
    <row r="200" spans="1:19" ht="12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</row>
    <row r="201" spans="1:19" ht="12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</row>
    <row r="202" spans="1:19" ht="12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</row>
    <row r="203" spans="1:19" ht="12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</row>
    <row r="204" spans="1:19" ht="12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</row>
    <row r="205" spans="1:19" ht="12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</row>
    <row r="206" spans="1:19" ht="12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</row>
    <row r="207" spans="1:19" ht="12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</row>
    <row r="208" spans="1:19" ht="12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</row>
    <row r="209" spans="1:19" ht="12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</row>
    <row r="210" spans="1:19" ht="12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</row>
    <row r="211" spans="1:19" ht="12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19" ht="12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</row>
    <row r="213" spans="1:19" ht="12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</row>
    <row r="214" spans="1:19" ht="12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</row>
    <row r="215" spans="1:19" ht="12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</row>
    <row r="216" spans="1:19" ht="12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</row>
    <row r="217" spans="1:19" ht="12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</row>
    <row r="218" spans="1:19" ht="12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</row>
    <row r="219" spans="1:19" ht="12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</row>
    <row r="220" spans="1:19" ht="12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</row>
    <row r="221" spans="1:19" ht="12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</row>
    <row r="222" spans="1:19" ht="12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</row>
    <row r="223" spans="1:19" ht="12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</row>
    <row r="224" spans="1:19" ht="12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</row>
    <row r="225" spans="1:19" ht="12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</row>
    <row r="226" spans="1:19" ht="12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</row>
    <row r="227" spans="1:19" ht="12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</row>
    <row r="228" spans="1:19" ht="12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</row>
    <row r="229" spans="1:19" ht="12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</row>
    <row r="230" spans="1:19" ht="12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</row>
    <row r="231" spans="1:19" ht="12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</row>
    <row r="232" spans="1:19" ht="12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</row>
    <row r="233" spans="1:19" ht="12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</row>
    <row r="234" spans="1:19" ht="12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</row>
    <row r="235" spans="1:19" ht="12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</row>
    <row r="236" spans="1:19" ht="12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</row>
    <row r="237" spans="1:19" ht="12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</row>
    <row r="238" spans="1:19" ht="12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</row>
    <row r="239" spans="1:19" ht="12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</row>
    <row r="240" spans="1:19" ht="12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</row>
    <row r="241" spans="1:19" ht="12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</row>
    <row r="242" spans="1:19" ht="12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</row>
    <row r="243" spans="1:19" ht="12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</row>
    <row r="244" spans="1:19" ht="12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</row>
    <row r="245" spans="1:19" ht="12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</row>
    <row r="246" spans="1:19" ht="12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</row>
    <row r="247" spans="1:19" ht="12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</row>
    <row r="248" spans="1:19" ht="12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</row>
    <row r="249" spans="1:19" ht="12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</row>
    <row r="250" spans="1:19" ht="12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</row>
    <row r="251" spans="1:19" ht="12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</row>
    <row r="252" spans="1:19" ht="12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</row>
    <row r="253" spans="1:19" ht="12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</row>
    <row r="254" spans="1:19" ht="12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</row>
    <row r="255" spans="1:19" ht="12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</row>
    <row r="256" spans="1:19" ht="12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</row>
    <row r="257" spans="1:19" ht="12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</row>
    <row r="258" spans="1:19" ht="12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</row>
    <row r="259" spans="1:19" ht="12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</row>
    <row r="260" spans="1:19" ht="12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</row>
    <row r="261" spans="1:19" ht="12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</row>
    <row r="262" spans="1:19" ht="12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</row>
    <row r="263" spans="1:19" ht="12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</row>
    <row r="264" spans="1:19" ht="12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</row>
    <row r="265" spans="1:19" ht="12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</row>
    <row r="266" spans="1:19" ht="12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</row>
    <row r="267" spans="1:19" ht="12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</row>
    <row r="268" spans="1:19" ht="12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</row>
    <row r="269" spans="1:19" ht="12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</row>
    <row r="270" spans="1:19" ht="12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</row>
    <row r="271" spans="1:19" ht="12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</row>
    <row r="272" spans="1:19" ht="12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</row>
    <row r="273" spans="1:19" ht="12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</row>
    <row r="274" spans="1:19" ht="12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</row>
    <row r="275" spans="1:19" ht="12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</row>
    <row r="276" spans="1:19" ht="12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</row>
    <row r="277" spans="1:19" ht="12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</row>
    <row r="278" spans="1:19" ht="12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</row>
    <row r="279" spans="1:19" ht="12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</row>
    <row r="280" spans="1:19" ht="12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</row>
    <row r="281" spans="1:19" ht="12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</row>
    <row r="282" spans="1:19" ht="12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</row>
    <row r="283" spans="1:19" ht="12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</row>
    <row r="284" spans="1:19" ht="12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</row>
    <row r="285" spans="1:19" ht="12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</row>
    <row r="286" spans="1:19" ht="12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</row>
    <row r="287" spans="1:19" ht="12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</row>
    <row r="288" spans="1:19" ht="12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</row>
    <row r="289" spans="1:19" ht="12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</row>
    <row r="290" spans="1:19" ht="12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</row>
    <row r="291" spans="1:19" ht="12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</row>
    <row r="292" spans="1:19" ht="12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</row>
    <row r="293" spans="1:19" ht="12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</row>
    <row r="294" spans="1:19" ht="12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</row>
    <row r="295" spans="1:19" ht="12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</row>
    <row r="296" spans="1:19" ht="12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</row>
    <row r="297" spans="1:19" ht="12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</row>
    <row r="298" spans="1:19" ht="12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</row>
    <row r="299" spans="1:19" ht="12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</row>
    <row r="300" spans="1:19" ht="12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</row>
    <row r="301" spans="1:19" ht="12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</row>
    <row r="302" spans="1:19" ht="12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</row>
    <row r="303" spans="1:19" ht="12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</row>
    <row r="304" spans="1:19" ht="12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</row>
    <row r="305" spans="1:19" ht="12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</row>
    <row r="306" spans="1:19" ht="12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</row>
    <row r="307" spans="1:19" ht="12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</row>
    <row r="308" spans="1:19" ht="12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</row>
    <row r="309" spans="1:19" ht="12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</row>
    <row r="310" spans="1:19" ht="12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</row>
    <row r="311" spans="1:19" ht="12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</row>
    <row r="312" spans="1:19" ht="12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</row>
    <row r="313" spans="1:19" ht="12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</row>
    <row r="314" spans="1:19" ht="12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</row>
    <row r="315" spans="1:19" ht="12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</row>
    <row r="316" spans="1:19" ht="12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</row>
    <row r="317" spans="1:19" ht="12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</row>
    <row r="318" spans="1:19" ht="12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</row>
    <row r="319" spans="1:19" ht="12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</row>
    <row r="320" spans="1:19" ht="12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</row>
    <row r="321" spans="1:19" ht="12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</row>
    <row r="322" spans="1:19" ht="12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</row>
    <row r="323" spans="1:19" ht="12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</row>
    <row r="324" spans="1:19" ht="12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</row>
    <row r="325" spans="1:19" ht="12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</row>
    <row r="326" spans="1:19" ht="12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</row>
    <row r="327" spans="1:19" ht="12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</row>
    <row r="328" spans="1:19" ht="12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</row>
    <row r="329" spans="1:19" ht="12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</row>
    <row r="330" spans="1:19" ht="12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</row>
    <row r="331" spans="1:19" ht="12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</row>
    <row r="332" spans="1:19" ht="12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</row>
    <row r="333" spans="1:19" ht="12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</row>
    <row r="334" spans="1:19" ht="12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</row>
    <row r="335" spans="1:19" ht="12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</row>
    <row r="336" spans="1:19" ht="12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</row>
    <row r="337" spans="1:19" ht="12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</row>
    <row r="338" spans="1:19" ht="12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</row>
    <row r="339" spans="1:19" ht="12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</row>
    <row r="340" spans="1:19" ht="12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</row>
    <row r="341" spans="1:19" ht="12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</row>
    <row r="342" spans="1:19" ht="12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</row>
    <row r="343" spans="1:19" ht="12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</row>
    <row r="344" spans="1:19" ht="12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</row>
    <row r="345" spans="1:19" ht="12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</row>
    <row r="346" spans="1:19" ht="12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</row>
    <row r="347" spans="1:19" ht="12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</row>
    <row r="348" spans="1:19" ht="12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</row>
    <row r="349" spans="1:19" ht="12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</row>
    <row r="350" spans="1:19" ht="12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</row>
    <row r="351" spans="1:19" ht="12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</row>
    <row r="352" spans="1:19" ht="12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</row>
    <row r="353" spans="1:19" ht="12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</row>
    <row r="354" spans="1:19" ht="12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</row>
    <row r="355" spans="1:19" ht="12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</row>
    <row r="356" spans="1:19" ht="12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</row>
    <row r="357" spans="1:19" ht="12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</row>
    <row r="358" spans="1:19" ht="12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</row>
    <row r="359" spans="1:19" ht="12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</row>
    <row r="360" spans="1:19" ht="12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</row>
    <row r="361" spans="1:19" ht="12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</row>
    <row r="362" spans="1:19" ht="12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</row>
    <row r="363" spans="1:19" ht="12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</row>
    <row r="364" spans="1:19" ht="12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</row>
    <row r="365" spans="1:19" ht="12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</row>
    <row r="366" spans="1:19" ht="12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</row>
    <row r="367" spans="1:19" ht="12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</row>
    <row r="368" spans="1:19" ht="12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</row>
    <row r="369" spans="1:19" ht="12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</row>
    <row r="370" spans="1:19" ht="12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</row>
    <row r="371" spans="1:19" ht="12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</row>
    <row r="372" spans="1:19" ht="12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</row>
    <row r="373" spans="1:19" ht="12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</row>
    <row r="374" spans="1:19" ht="12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</row>
    <row r="375" spans="1:19" ht="12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</row>
    <row r="376" spans="1:19" ht="12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</row>
    <row r="377" spans="1:19" ht="12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</row>
    <row r="378" spans="1:19" ht="12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</row>
    <row r="379" spans="1:19" ht="12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</row>
    <row r="380" spans="1:19" ht="12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</row>
    <row r="381" spans="1:19" ht="12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</row>
    <row r="382" spans="1:19" ht="12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</row>
    <row r="383" spans="1:19" ht="12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</row>
    <row r="384" spans="1:19" ht="12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</row>
    <row r="385" spans="1:19" ht="12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</row>
    <row r="386" spans="1:19" ht="12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</row>
    <row r="387" spans="1:19" ht="12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</row>
    <row r="388" spans="1:19" ht="12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</row>
    <row r="389" spans="1:19" ht="12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</row>
    <row r="390" spans="1:19" ht="12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</row>
    <row r="391" spans="1:19" ht="12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</row>
    <row r="392" spans="1:19" ht="12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</row>
    <row r="393" spans="1:19" ht="12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</row>
    <row r="394" spans="1:19" ht="12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</row>
    <row r="395" spans="1:19" ht="12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</row>
    <row r="396" spans="1:19" ht="12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</row>
    <row r="397" spans="1:19" ht="12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</row>
    <row r="398" spans="1:19" ht="12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</row>
    <row r="399" spans="1:19" ht="12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</row>
    <row r="400" spans="1:19" ht="12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</row>
    <row r="401" spans="1:19" ht="12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</row>
    <row r="402" spans="1:19" ht="12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</row>
    <row r="403" spans="1:19" ht="12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</row>
    <row r="404" spans="1:19" ht="12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</row>
    <row r="405" spans="1:19" ht="12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</row>
    <row r="406" spans="1:19" ht="12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</row>
    <row r="407" spans="1:19" ht="12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</row>
    <row r="408" spans="1:19" ht="12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</row>
    <row r="409" spans="1:19" ht="12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</row>
    <row r="410" spans="1:19" ht="12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</row>
    <row r="411" spans="1:19" ht="12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</row>
    <row r="412" spans="1:19" ht="12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</row>
    <row r="413" spans="1:19" ht="12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</row>
    <row r="414" spans="1:19" ht="12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</row>
    <row r="415" spans="1:19" ht="12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</row>
    <row r="416" spans="1:19" ht="12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</row>
    <row r="417" spans="1:19" ht="12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</row>
    <row r="418" spans="1:19" ht="12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</row>
    <row r="419" spans="1:19" ht="12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</row>
    <row r="420" spans="1:19" ht="12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</row>
    <row r="421" spans="1:19" ht="12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</row>
    <row r="422" spans="1:19" ht="12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</row>
    <row r="423" spans="1:19" ht="12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</row>
    <row r="424" spans="1:19" ht="12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</row>
    <row r="425" spans="1:19" ht="12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</row>
    <row r="426" spans="1:19" ht="12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</row>
    <row r="427" spans="1:19" ht="12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</row>
    <row r="428" spans="1:19" ht="12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</row>
    <row r="429" spans="1:19" ht="12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</row>
    <row r="430" spans="1:19" ht="12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</row>
    <row r="431" spans="1:19" ht="12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</row>
    <row r="432" spans="1:19" ht="12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</row>
    <row r="433" spans="1:19" ht="12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</row>
    <row r="434" spans="1:19" ht="12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</row>
    <row r="435" spans="1:19" ht="12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</row>
    <row r="436" spans="1:19" ht="12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</row>
    <row r="437" spans="1:19" ht="12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</row>
    <row r="438" spans="1:19" ht="12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</row>
    <row r="439" spans="1:19" ht="12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</row>
    <row r="440" spans="1:19" ht="12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</row>
    <row r="441" spans="1:19" ht="12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</row>
    <row r="442" spans="1:19" ht="12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</row>
    <row r="443" spans="1:19" ht="12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</row>
    <row r="444" spans="1:19" ht="12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</row>
    <row r="445" spans="1:19" ht="12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</row>
    <row r="446" spans="1:19" ht="12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</row>
    <row r="447" spans="1:19" ht="12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</row>
    <row r="448" spans="1:19" ht="12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</row>
    <row r="449" spans="1:19" ht="12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</row>
    <row r="450" spans="1:19" ht="12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</row>
    <row r="451" spans="1:19" ht="12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</row>
    <row r="452" spans="1:19" ht="12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</row>
    <row r="453" spans="1:19" ht="12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</row>
    <row r="454" spans="1:19" ht="12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</row>
    <row r="455" spans="1:19" ht="12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</row>
    <row r="456" spans="1:19" ht="12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</row>
    <row r="457" spans="1:19" ht="12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</row>
    <row r="458" spans="1:19" ht="12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</row>
    <row r="459" spans="1:19" ht="12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</row>
    <row r="460" spans="1:19" ht="12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</row>
    <row r="461" spans="1:19" ht="12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</row>
    <row r="462" spans="1:19" ht="12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</row>
    <row r="463" spans="1:19" ht="12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</row>
    <row r="464" spans="1:19" ht="12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</row>
    <row r="465" spans="1:19" ht="12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</row>
    <row r="466" spans="1:19" ht="12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</row>
    <row r="467" spans="1:19" ht="12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</row>
    <row r="468" spans="1:19" ht="12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</row>
    <row r="469" spans="1:19" ht="12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</row>
    <row r="470" spans="1:19" ht="12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</row>
    <row r="471" spans="1:19" ht="12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</row>
    <row r="472" spans="1:19" ht="12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</row>
    <row r="473" spans="1:19" ht="12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</row>
    <row r="474" spans="1:19" ht="12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</row>
    <row r="475" spans="1:19" ht="12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</row>
    <row r="476" spans="1:19" ht="12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</row>
    <row r="477" spans="1:19" ht="12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</row>
    <row r="478" spans="1:19" ht="12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</row>
    <row r="479" spans="1:19" ht="12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</row>
    <row r="480" spans="1:19" ht="12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</row>
    <row r="481" spans="1:19" ht="12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</row>
    <row r="482" spans="1:19" ht="12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</row>
    <row r="483" spans="1:19" ht="12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</row>
    <row r="484" spans="1:19" ht="12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</row>
    <row r="485" spans="1:19" ht="12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</row>
    <row r="486" spans="1:19" ht="12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</row>
    <row r="487" spans="1:19" ht="12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</row>
    <row r="488" spans="1:19" ht="12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</row>
    <row r="489" spans="1:19" ht="12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</row>
    <row r="490" spans="1:19" ht="12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</row>
    <row r="491" spans="1:19" ht="12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</row>
    <row r="492" spans="1:19" ht="12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</row>
    <row r="493" spans="1:19" ht="12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</row>
    <row r="494" spans="1:19" ht="12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</row>
    <row r="495" spans="1:19" ht="12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</row>
    <row r="496" spans="1:19" ht="12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</row>
    <row r="497" spans="1:19" ht="12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</row>
    <row r="498" spans="1:19" ht="12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</row>
    <row r="499" spans="1:19" ht="12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</row>
    <row r="500" spans="1:19" ht="12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</row>
    <row r="501" spans="1:19" ht="12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</row>
    <row r="502" spans="1:19" ht="12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</row>
    <row r="503" spans="1:19" ht="12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</row>
    <row r="504" spans="1:19" ht="12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</row>
    <row r="505" spans="1:19" ht="12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</row>
    <row r="506" spans="1:19" ht="12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</row>
    <row r="507" spans="1:19" ht="12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</row>
    <row r="508" spans="1:19" ht="12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</row>
    <row r="509" spans="1:19" ht="12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</row>
    <row r="510" spans="1:19" ht="12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</row>
    <row r="511" spans="1:19" ht="12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</row>
    <row r="512" spans="1:19" ht="12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</row>
    <row r="513" spans="1:19" ht="12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</row>
    <row r="514" spans="1:19" ht="12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</row>
    <row r="515" spans="1:19" ht="12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</row>
    <row r="516" spans="1:19" ht="12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</row>
    <row r="517" spans="1:19" ht="12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</row>
    <row r="518" spans="1:19" ht="12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</row>
    <row r="519" spans="1:19" ht="12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</row>
    <row r="520" spans="1:19" ht="12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</row>
    <row r="521" spans="1:19" ht="12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</row>
    <row r="522" spans="1:19" ht="12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</row>
    <row r="523" spans="1:19" ht="12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</row>
    <row r="524" spans="1:19" ht="12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</row>
    <row r="525" spans="1:19" ht="12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</row>
    <row r="526" spans="1:19" ht="12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</row>
    <row r="527" spans="1:19" ht="12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</row>
    <row r="528" spans="1:19" ht="12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</row>
    <row r="529" spans="1:19" ht="12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</row>
    <row r="530" spans="1:19" ht="12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</row>
    <row r="531" spans="1:19" ht="12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</row>
    <row r="532" spans="1:19" ht="12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</row>
    <row r="533" spans="1:19" ht="12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</row>
    <row r="534" spans="1:19" ht="12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</row>
    <row r="535" spans="1:19" ht="12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</row>
    <row r="536" spans="1:19" ht="12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</row>
    <row r="537" spans="1:19" ht="12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</row>
    <row r="538" spans="1:19" ht="12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</row>
    <row r="539" spans="1:19" ht="12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</row>
    <row r="540" spans="1:19" ht="12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</row>
    <row r="541" spans="1:19" ht="12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</row>
    <row r="542" spans="1:19" ht="12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</row>
    <row r="543" spans="1:19" ht="12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</row>
    <row r="544" spans="1:19" ht="12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</row>
    <row r="545" spans="1:19" ht="12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</row>
    <row r="546" spans="1:19" ht="12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</row>
    <row r="547" spans="1:19" ht="12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</row>
    <row r="548" spans="1:19" ht="12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</row>
    <row r="549" spans="1:19" ht="12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</row>
    <row r="550" spans="1:19" ht="12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</row>
    <row r="551" spans="1:19" ht="12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</row>
    <row r="552" spans="1:19" ht="12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</row>
    <row r="553" spans="1:19" ht="12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</row>
    <row r="554" spans="1:19" ht="12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</row>
    <row r="555" spans="1:19" ht="12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</row>
    <row r="556" spans="1:19" ht="12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</row>
    <row r="557" spans="1:19" ht="12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</row>
    <row r="558" spans="1:19" ht="12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</row>
    <row r="559" spans="1:19" ht="12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</row>
    <row r="560" spans="1:19" ht="12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</row>
    <row r="561" spans="1:19" ht="12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</row>
    <row r="562" spans="1:19" ht="12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</row>
    <row r="563" spans="1:19" ht="12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</row>
    <row r="564" spans="1:19" ht="12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</row>
    <row r="565" spans="1:19" ht="12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</row>
    <row r="566" spans="1:19" ht="12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</row>
    <row r="567" spans="1:19" ht="12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</row>
    <row r="568" spans="1:19" ht="12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</row>
    <row r="569" spans="1:19" ht="12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</row>
    <row r="570" spans="1:19" ht="12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</row>
    <row r="571" spans="1:19" ht="12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</row>
    <row r="572" spans="1:19" ht="12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</row>
    <row r="573" spans="1:19" ht="12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</row>
    <row r="574" spans="1:19" ht="12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</row>
    <row r="575" spans="1:19" ht="12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</row>
    <row r="576" spans="1:19" ht="12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</row>
    <row r="577" spans="1:19" ht="12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</row>
    <row r="578" spans="1:19" ht="12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</row>
    <row r="579" spans="1:19" ht="12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</row>
    <row r="580" spans="1:19" ht="12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</row>
    <row r="581" spans="1:19" ht="12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</row>
    <row r="582" spans="1:19" ht="12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</row>
    <row r="583" spans="1:19" ht="12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</row>
    <row r="584" spans="1:19" ht="12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</row>
    <row r="585" spans="1:19" ht="12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</row>
    <row r="586" spans="1:19" ht="12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</row>
    <row r="587" spans="1:19" ht="12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</row>
    <row r="588" spans="1:19" ht="12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</row>
    <row r="589" spans="1:19" ht="12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</row>
    <row r="590" spans="1:19" ht="12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</row>
    <row r="591" spans="1:19" ht="12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</row>
    <row r="592" spans="1:19" ht="12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</row>
    <row r="593" spans="1:19" ht="12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</row>
    <row r="594" spans="1:19" ht="12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</row>
    <row r="595" spans="1:19" ht="12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</row>
    <row r="596" spans="1:19" ht="12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</row>
    <row r="597" spans="1:19" ht="12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</row>
    <row r="598" spans="1:19" ht="12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</row>
    <row r="599" spans="1:19" ht="12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</row>
    <row r="600" spans="1:19" ht="12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</row>
    <row r="601" spans="1:19" ht="12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</row>
    <row r="602" spans="1:19" ht="12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</row>
    <row r="603" spans="1:19" ht="12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</row>
    <row r="604" spans="1:19" ht="12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</row>
    <row r="605" spans="1:19" ht="12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</row>
    <row r="606" spans="1:19" ht="12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</row>
    <row r="607" spans="1:19" ht="12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</row>
    <row r="608" spans="1:19" ht="12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</row>
    <row r="609" spans="1:19" ht="12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</row>
    <row r="610" spans="1:19" ht="12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</row>
    <row r="611" spans="1:19" ht="12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</row>
    <row r="612" spans="1:19" ht="12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</row>
    <row r="613" spans="1:19" ht="12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</row>
    <row r="614" spans="1:19" ht="12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</row>
    <row r="615" spans="1:19" ht="12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</row>
    <row r="616" spans="1:19" ht="12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</row>
    <row r="617" spans="1:19" ht="12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</row>
    <row r="618" spans="1:19" ht="12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</row>
    <row r="619" spans="1:19" ht="12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</row>
    <row r="620" spans="1:19" ht="12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</row>
    <row r="621" spans="1:19" ht="12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</row>
    <row r="622" spans="1:19" ht="12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</row>
    <row r="623" spans="1:19" ht="12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</row>
    <row r="624" spans="1:19" ht="12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</row>
    <row r="625" spans="1:19" ht="12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</row>
    <row r="626" spans="1:19" ht="12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</row>
    <row r="627" spans="1:19" ht="12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</row>
    <row r="628" spans="1:19" ht="12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</row>
    <row r="629" spans="1:19" ht="12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</row>
    <row r="630" spans="1:19" ht="12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</row>
    <row r="631" spans="1:19" ht="12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</row>
    <row r="632" spans="1:19" ht="12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</row>
    <row r="633" spans="1:19" ht="12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</row>
    <row r="634" spans="1:19" ht="12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</row>
    <row r="635" spans="1:19" ht="12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</row>
    <row r="636" spans="1:19" ht="12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</row>
    <row r="637" spans="1:19" ht="12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</row>
    <row r="638" spans="1:19" ht="12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</row>
    <row r="639" spans="1:19" ht="12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</row>
    <row r="640" spans="1:19" ht="12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</row>
    <row r="641" spans="1:19" ht="12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</row>
    <row r="642" spans="1:19" ht="12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</row>
    <row r="643" spans="1:19" ht="12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</row>
    <row r="644" spans="1:19" ht="12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</row>
    <row r="645" spans="1:19" ht="12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</row>
    <row r="646" spans="1:19" ht="12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</row>
    <row r="647" spans="1:19" ht="12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</row>
    <row r="648" spans="1:19" ht="12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</row>
    <row r="649" spans="1:19" ht="12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</row>
    <row r="650" spans="1:19" ht="12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</row>
    <row r="651" spans="1:19" ht="12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</row>
    <row r="652" spans="1:19" ht="12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</row>
    <row r="653" spans="1:19" ht="12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</row>
    <row r="654" spans="1:19" ht="12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</row>
    <row r="655" spans="1:19" ht="12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</row>
    <row r="656" spans="1:19" ht="12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</row>
    <row r="657" spans="1:19" ht="12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</row>
    <row r="658" spans="1:19" ht="12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</row>
    <row r="659" spans="1:19" ht="12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</row>
    <row r="660" spans="1:19" ht="12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</row>
    <row r="661" spans="1:19" ht="12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</row>
    <row r="662" spans="1:19" ht="12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</row>
    <row r="663" spans="1:19" ht="12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</row>
    <row r="664" spans="1:19" ht="12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</row>
    <row r="665" spans="1:19" ht="12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</row>
    <row r="666" spans="1:19" ht="12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</row>
    <row r="667" spans="1:19" ht="12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</row>
    <row r="668" spans="1:19" ht="12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</row>
    <row r="669" spans="1:19" ht="12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</row>
    <row r="670" spans="1:19" ht="12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</row>
    <row r="671" spans="1:19" ht="12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</row>
    <row r="672" spans="1:19" ht="12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</row>
    <row r="673" spans="1:19" ht="12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</row>
    <row r="674" spans="1:19" ht="12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</row>
    <row r="675" spans="1:19" ht="12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</row>
    <row r="676" spans="1:19" ht="12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</row>
    <row r="677" spans="1:19" ht="12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</row>
    <row r="678" spans="1:19" ht="12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</row>
    <row r="679" spans="1:19" ht="12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</row>
    <row r="680" spans="1:19" ht="12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</row>
    <row r="681" spans="1:19" ht="12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</row>
    <row r="682" spans="1:19" ht="12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</row>
    <row r="683" spans="1:19" ht="12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</row>
    <row r="684" spans="1:19" ht="12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</row>
    <row r="685" spans="1:19" ht="12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</row>
    <row r="686" spans="1:19" ht="12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</row>
    <row r="687" spans="1:19" ht="12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</row>
    <row r="688" spans="1:19" ht="12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</row>
    <row r="689" spans="1:19" ht="12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</row>
    <row r="690" spans="1:19" ht="12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</row>
    <row r="691" spans="1:19" ht="12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</row>
    <row r="692" spans="1:19" ht="12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</row>
    <row r="693" spans="1:19" ht="12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</row>
    <row r="694" spans="1:19" ht="12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</row>
    <row r="695" spans="1:19" ht="12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</row>
    <row r="696" spans="1:19" ht="12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</row>
    <row r="697" spans="1:19" ht="12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</row>
    <row r="698" spans="1:19" ht="12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</row>
    <row r="699" spans="1:19" ht="12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</row>
    <row r="700" spans="1:19" ht="12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</row>
    <row r="701" spans="1:19" ht="12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</row>
    <row r="702" spans="1:19" ht="12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</row>
    <row r="703" spans="1:19" ht="12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</row>
    <row r="704" spans="1:19" ht="12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</row>
    <row r="705" spans="1:19" ht="12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</row>
    <row r="706" spans="1:19" ht="12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</row>
    <row r="707" spans="1:19" ht="12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</row>
    <row r="708" spans="1:19" ht="12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</row>
    <row r="709" spans="1:19" ht="12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</row>
    <row r="710" spans="1:19" ht="12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</row>
    <row r="711" spans="1:19" ht="12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</row>
    <row r="712" spans="1:19" ht="12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</row>
    <row r="713" spans="1:19" ht="12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</row>
    <row r="714" spans="1:19" ht="12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</row>
    <row r="715" spans="1:19" ht="12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</row>
    <row r="716" spans="1:19" ht="12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</row>
    <row r="717" spans="1:19" ht="12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</row>
    <row r="718" spans="1:19" ht="12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</row>
    <row r="719" spans="1:19" ht="12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</row>
    <row r="720" spans="1:19" ht="12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</row>
    <row r="721" spans="1:19" ht="12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</row>
    <row r="722" spans="1:19" ht="12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</row>
    <row r="723" spans="1:19" ht="12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</row>
    <row r="724" spans="1:19" ht="12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</row>
    <row r="725" spans="1:19" ht="12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</row>
    <row r="726" spans="1:19" ht="12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</row>
    <row r="727" spans="1:19" ht="12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</row>
    <row r="728" spans="1:19" ht="12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</row>
    <row r="729" spans="1:19" ht="12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</row>
    <row r="730" spans="1:19" ht="12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</row>
    <row r="731" spans="1:19" ht="12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</row>
    <row r="732" spans="1:19" ht="12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</row>
    <row r="733" spans="1:19" ht="12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</row>
    <row r="734" spans="1:19" ht="12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</row>
    <row r="735" spans="1:19" ht="12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</row>
    <row r="736" spans="1:19" ht="12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</row>
    <row r="737" spans="1:19" ht="12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</row>
    <row r="738" spans="1:19" ht="12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</row>
    <row r="739" spans="1:19" ht="12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</row>
    <row r="740" spans="1:19" ht="12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</row>
    <row r="741" spans="1:19" ht="12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</row>
    <row r="742" spans="1:19" ht="12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</row>
    <row r="743" spans="1:19" ht="12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</row>
    <row r="744" spans="1:19" ht="12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</row>
    <row r="745" spans="1:19" ht="12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</row>
    <row r="746" spans="1:19" ht="12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</row>
    <row r="747" spans="1:19" ht="12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</row>
    <row r="748" spans="1:19" ht="12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</row>
    <row r="749" spans="1:19" ht="12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</row>
    <row r="750" spans="1:19" ht="12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</row>
    <row r="751" spans="1:19" ht="12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</row>
    <row r="752" spans="1:19" ht="12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</row>
    <row r="753" spans="1:19" ht="12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</row>
    <row r="754" spans="1:19" ht="12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</row>
    <row r="755" spans="1:19" ht="12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</row>
    <row r="756" spans="1:19" ht="12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</row>
    <row r="757" spans="1:19" ht="12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</row>
    <row r="758" spans="1:19" ht="12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</row>
    <row r="759" spans="1:19" ht="12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</row>
    <row r="760" spans="1:19" ht="12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</row>
    <row r="761" spans="1:19" ht="12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</row>
    <row r="762" spans="1:19" ht="12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</row>
    <row r="763" spans="1:19" ht="12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</row>
    <row r="764" spans="1:19" ht="12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</row>
    <row r="765" spans="1:19" ht="12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</row>
    <row r="766" spans="1:19" ht="12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</row>
    <row r="767" spans="1:19" ht="12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</row>
    <row r="768" spans="1:19" ht="12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</row>
    <row r="769" spans="1:19" ht="12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</row>
    <row r="770" spans="1:19" ht="12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</row>
    <row r="771" spans="1:19" ht="12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</row>
    <row r="772" spans="1:19" ht="12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</row>
    <row r="773" spans="1:19" ht="12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</row>
    <row r="774" spans="1:19" ht="12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</row>
    <row r="775" spans="1:19" ht="12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</row>
    <row r="776" spans="1:19" ht="12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</row>
    <row r="777" spans="1:19" ht="12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</row>
    <row r="778" spans="1:19" ht="12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</row>
    <row r="779" spans="1:19" ht="12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</row>
    <row r="780" spans="1:19" ht="12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</row>
    <row r="781" spans="1:19" ht="12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</row>
    <row r="782" spans="1:19" ht="12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</row>
    <row r="783" spans="1:19" ht="12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</row>
    <row r="784" spans="1:19" ht="12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</row>
    <row r="785" spans="1:19" ht="12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</row>
    <row r="786" spans="1:19" ht="12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</row>
    <row r="787" spans="1:19" ht="12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</row>
    <row r="788" spans="1:19" ht="12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</row>
    <row r="789" spans="1:19" ht="12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</row>
    <row r="790" spans="1:19" ht="12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</row>
    <row r="791" spans="1:19" ht="12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</row>
    <row r="792" spans="1:19" ht="12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</row>
    <row r="793" spans="1:19" ht="12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</row>
    <row r="794" spans="1:19" ht="12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</row>
    <row r="795" spans="1:19" ht="12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</row>
    <row r="796" spans="1:19" ht="12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</row>
    <row r="797" spans="1:19" ht="12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</row>
    <row r="798" spans="1:19" ht="12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</row>
    <row r="799" spans="1:19" ht="12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</row>
    <row r="800" spans="1:19" ht="12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</row>
    <row r="801" spans="1:19" ht="12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</row>
    <row r="802" spans="1:19" ht="12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</row>
    <row r="803" spans="1:19" ht="12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</row>
    <row r="804" spans="1:19" ht="12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</row>
    <row r="805" spans="1:19" ht="12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</row>
    <row r="806" spans="1:19" ht="12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</row>
    <row r="807" spans="1:19" ht="12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</row>
    <row r="808" spans="1:19" ht="12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</row>
    <row r="809" spans="1:19" ht="12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</row>
    <row r="810" spans="1:19" ht="12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</row>
    <row r="811" spans="1:19" ht="12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</row>
    <row r="812" spans="1:19" ht="12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</row>
    <row r="813" spans="1:19" ht="12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</row>
    <row r="814" spans="1:19" ht="12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</row>
    <row r="815" spans="1:19" ht="12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</row>
    <row r="816" spans="1:19" ht="12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</row>
    <row r="817" spans="1:19" ht="12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</row>
    <row r="818" spans="1:19" ht="12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</row>
    <row r="819" spans="1:19" ht="12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</row>
    <row r="820" spans="1:19" ht="12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</row>
    <row r="821" spans="1:19" ht="12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</row>
    <row r="822" spans="1:19" ht="12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</row>
    <row r="823" spans="1:19" ht="12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</row>
    <row r="824" spans="1:19" ht="12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</row>
    <row r="825" spans="1:19" ht="12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</row>
    <row r="826" spans="1:19" ht="12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</row>
    <row r="827" spans="1:19" ht="12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</row>
    <row r="828" spans="1:19" ht="12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</row>
    <row r="829" spans="1:19" ht="12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</row>
    <row r="830" spans="1:19" ht="12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</row>
    <row r="831" spans="1:19" ht="12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</row>
    <row r="832" spans="1:19" ht="12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</row>
    <row r="833" spans="1:19" ht="12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</row>
    <row r="834" spans="1:19" ht="12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</row>
    <row r="835" spans="1:19" ht="12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</row>
    <row r="836" spans="1:19" ht="12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</row>
    <row r="837" spans="1:19" ht="12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</row>
    <row r="838" spans="1:19" ht="12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</row>
    <row r="839" spans="1:19" ht="12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</row>
    <row r="840" spans="1:19" ht="12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</row>
    <row r="841" spans="1:19" ht="12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</row>
    <row r="842" spans="1:19" ht="12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</row>
    <row r="843" spans="1:19" ht="12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</row>
    <row r="844" spans="1:19" ht="12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</row>
    <row r="845" spans="1:19" ht="12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</row>
    <row r="846" spans="1:19" ht="12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</row>
    <row r="847" spans="1:19" ht="12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</row>
    <row r="848" spans="1:19" ht="12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</row>
    <row r="849" spans="1:19" ht="12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</row>
    <row r="850" spans="1:19" ht="12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</row>
    <row r="851" spans="1:19" ht="12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</row>
    <row r="852" spans="1:19" ht="12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</row>
    <row r="853" spans="1:19" ht="12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</row>
    <row r="854" spans="1:19" ht="12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</row>
    <row r="855" spans="1:19" ht="12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</row>
    <row r="856" spans="1:19" ht="12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</row>
    <row r="857" spans="1:19" ht="12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</row>
    <row r="858" spans="1:19" ht="12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</row>
    <row r="859" spans="1:19" ht="12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</row>
    <row r="860" spans="1:19" ht="12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</row>
    <row r="861" spans="1:19" ht="12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</row>
    <row r="862" spans="1:19" ht="12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</row>
    <row r="863" spans="1:19" ht="12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</row>
    <row r="864" spans="1:19" ht="12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</row>
    <row r="865" spans="1:19" ht="12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</row>
    <row r="866" spans="1:19" ht="12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</row>
    <row r="867" spans="1:19" ht="12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</row>
    <row r="868" spans="1:19" ht="12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</row>
    <row r="869" spans="1:19" ht="12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</row>
    <row r="870" spans="1:19" ht="12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</row>
    <row r="871" spans="1:19" ht="12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</row>
    <row r="872" spans="1:19" ht="12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</row>
    <row r="873" spans="1:19" ht="12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</row>
    <row r="874" spans="1:19" ht="12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</row>
    <row r="875" spans="1:19" ht="12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</row>
    <row r="876" spans="1:19" ht="12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</row>
    <row r="877" spans="1:19" ht="12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</row>
    <row r="878" spans="1:19" ht="12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</row>
    <row r="879" spans="1:19" ht="12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</row>
    <row r="880" spans="1:19" ht="12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</row>
    <row r="881" spans="1:19" ht="12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</row>
    <row r="882" spans="1:19" ht="12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</row>
    <row r="883" spans="1:19" ht="12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</row>
    <row r="884" spans="1:19" ht="12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</row>
    <row r="885" spans="1:19" ht="12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</row>
    <row r="886" spans="1:19" ht="12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</row>
    <row r="887" spans="1:19" ht="12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</row>
    <row r="888" spans="1:19" ht="12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</row>
    <row r="889" spans="1:19" ht="12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</row>
    <row r="890" spans="1:19" ht="12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</row>
    <row r="891" spans="1:19" ht="12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</row>
    <row r="892" spans="1:19" ht="12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</row>
    <row r="893" spans="1:19" ht="12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</row>
    <row r="894" spans="1:19" ht="12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</row>
    <row r="895" spans="1:19" ht="12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</row>
    <row r="896" spans="1:19" ht="12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</row>
    <row r="897" spans="1:19" ht="12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</row>
    <row r="898" spans="1:19" ht="12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</row>
    <row r="899" spans="1:19" ht="12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</row>
    <row r="900" spans="1:19" ht="12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</row>
    <row r="901" spans="1:19" ht="12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</row>
    <row r="902" spans="1:19" ht="12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</row>
    <row r="903" spans="1:19" ht="12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</row>
    <row r="904" spans="1:19" ht="12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</row>
    <row r="905" spans="1:19" ht="12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</row>
    <row r="906" spans="1:19" ht="12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</row>
    <row r="907" spans="1:19" ht="12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</row>
    <row r="908" spans="1:19" ht="12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</row>
    <row r="909" spans="1:19" ht="12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</row>
    <row r="910" spans="1:19" ht="12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</row>
    <row r="911" spans="1:19" ht="12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</row>
    <row r="912" spans="1:19" ht="12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</row>
    <row r="913" spans="1:19" ht="12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</row>
    <row r="914" spans="1:19" ht="12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</row>
    <row r="915" spans="1:19" ht="12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</row>
    <row r="916" spans="1:19" ht="12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</row>
    <row r="917" spans="1:19" ht="12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</row>
    <row r="918" spans="1:19" ht="12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</row>
    <row r="919" spans="1:19" ht="12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</row>
    <row r="920" spans="1:19" ht="12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</row>
    <row r="921" spans="1:19" ht="12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</row>
    <row r="922" spans="1:19" ht="12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</row>
    <row r="923" spans="1:19" ht="12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</row>
    <row r="924" spans="1:19" ht="12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</row>
    <row r="925" spans="1:19" ht="12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</row>
    <row r="926" spans="1:19" ht="12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</row>
    <row r="927" spans="1:19" ht="12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</row>
    <row r="928" spans="1:19" ht="12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</row>
    <row r="929" spans="1:19" ht="12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</row>
    <row r="930" spans="1:19" ht="12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</row>
    <row r="931" spans="1:19" ht="12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</row>
    <row r="932" spans="1:19" ht="12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</row>
    <row r="933" spans="1:19" ht="12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</row>
    <row r="934" spans="1:19" ht="12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</row>
    <row r="935" spans="1:19" ht="12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</row>
    <row r="936" spans="1:19" ht="12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</row>
    <row r="937" spans="1:19" ht="12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</row>
    <row r="938" spans="1:19" ht="12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</row>
    <row r="939" spans="1:19" ht="12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</row>
    <row r="940" spans="1:19" ht="12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</row>
    <row r="941" spans="1:19" ht="12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</row>
    <row r="942" spans="1:19" ht="12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</row>
    <row r="943" spans="1:19" ht="12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</row>
    <row r="944" spans="1:19" ht="12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</row>
    <row r="945" spans="1:19" ht="12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</row>
    <row r="946" spans="1:19" ht="12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</row>
    <row r="947" spans="1:19" ht="12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</row>
    <row r="948" spans="1:19" ht="12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</row>
    <row r="949" spans="1:19" ht="12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</row>
    <row r="950" spans="1:19" ht="12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</row>
    <row r="951" spans="1:19" ht="12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</row>
    <row r="952" spans="1:19" ht="12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</row>
    <row r="953" spans="1:19" ht="12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</row>
    <row r="954" spans="1:19" ht="12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</row>
    <row r="955" spans="1:19" ht="12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</row>
    <row r="956" spans="1:19" ht="12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</row>
    <row r="957" spans="1:19" ht="12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</row>
    <row r="958" spans="1:19" ht="12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</row>
    <row r="959" spans="1:19" ht="12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</row>
    <row r="960" spans="1:19" ht="12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</row>
    <row r="961" spans="1:19" ht="12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</row>
    <row r="962" spans="1:19" ht="12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</row>
    <row r="963" spans="1:19" ht="12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</row>
    <row r="964" spans="1:19" ht="12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</row>
    <row r="965" spans="1:19" ht="12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</row>
    <row r="966" spans="1:19" ht="12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</row>
    <row r="967" spans="1:19" ht="12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</row>
    <row r="968" spans="1:19" ht="12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</row>
    <row r="969" spans="1:19" ht="12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</row>
    <row r="970" spans="1:19" ht="12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</row>
    <row r="971" spans="1:19" ht="12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</row>
    <row r="972" spans="1:19" ht="12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</row>
    <row r="973" spans="1:19" ht="12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</row>
    <row r="974" spans="1:19" ht="12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</row>
    <row r="975" spans="1:19" ht="12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</row>
    <row r="976" spans="1:19" ht="12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</row>
    <row r="977" spans="1:19" ht="12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</row>
    <row r="978" spans="1:19" ht="12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</row>
    <row r="979" spans="1:19" ht="12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</row>
    <row r="980" spans="1:19" ht="12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</row>
    <row r="981" spans="1:19" ht="12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</row>
    <row r="982" spans="1:19" ht="12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</row>
    <row r="983" spans="1:19" ht="12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</row>
    <row r="984" spans="1:19" ht="12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</row>
    <row r="985" spans="1:19" ht="12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</row>
    <row r="986" spans="1:19" ht="12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</row>
    <row r="987" spans="1:19" ht="12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</row>
    <row r="988" spans="1:19" ht="12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</row>
    <row r="989" spans="1:19" ht="12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</row>
    <row r="990" spans="1:19" ht="12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</row>
    <row r="991" spans="1:19" ht="12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</row>
    <row r="992" spans="1:19" ht="12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</row>
    <row r="993" spans="1:19" ht="12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</row>
    <row r="994" spans="1:19" ht="12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</row>
    <row r="995" spans="1:19" ht="12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</row>
    <row r="996" spans="1:19" ht="12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</row>
    <row r="997" spans="1:19" ht="12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</row>
    <row r="998" spans="1:19" ht="12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</row>
    <row r="999" spans="1:19" ht="12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</row>
    <row r="1000" spans="1:19" ht="12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</row>
  </sheetData>
  <mergeCells count="129">
    <mergeCell ref="D21:F21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9:C29"/>
    <mergeCell ref="B22:C22"/>
    <mergeCell ref="D22:F22"/>
    <mergeCell ref="Q37:S37"/>
    <mergeCell ref="G25:J25"/>
    <mergeCell ref="G26:J26"/>
    <mergeCell ref="G27:J27"/>
    <mergeCell ref="G28:J28"/>
    <mergeCell ref="G34:J34"/>
    <mergeCell ref="F37:I37"/>
    <mergeCell ref="D31:F31"/>
    <mergeCell ref="D32:F32"/>
    <mergeCell ref="D33:F33"/>
    <mergeCell ref="D34:F34"/>
    <mergeCell ref="P29:Q29"/>
    <mergeCell ref="K30:L30"/>
    <mergeCell ref="P30:Q30"/>
    <mergeCell ref="R33:S33"/>
    <mergeCell ref="R34:S34"/>
    <mergeCell ref="K33:L33"/>
    <mergeCell ref="K34:L34"/>
    <mergeCell ref="Q39:S39"/>
    <mergeCell ref="L40:S40"/>
    <mergeCell ref="Q42:S42"/>
    <mergeCell ref="L43:S43"/>
    <mergeCell ref="L44:S44"/>
    <mergeCell ref="R22:S22"/>
    <mergeCell ref="R23:S23"/>
    <mergeCell ref="P24:Q24"/>
    <mergeCell ref="R24:S24"/>
    <mergeCell ref="P25:Q25"/>
    <mergeCell ref="R25:S25"/>
    <mergeCell ref="R26:S26"/>
    <mergeCell ref="K25:L25"/>
    <mergeCell ref="K26:L26"/>
    <mergeCell ref="K27:L27"/>
    <mergeCell ref="R28:S28"/>
    <mergeCell ref="R29:S29"/>
    <mergeCell ref="P33:Q33"/>
    <mergeCell ref="P34:Q34"/>
    <mergeCell ref="R30:S30"/>
    <mergeCell ref="P31:Q31"/>
    <mergeCell ref="R31:S31"/>
    <mergeCell ref="P32:Q32"/>
    <mergeCell ref="R32:S32"/>
    <mergeCell ref="E43:F43"/>
    <mergeCell ref="E44:F44"/>
    <mergeCell ref="F39:I39"/>
    <mergeCell ref="H43:J43"/>
    <mergeCell ref="H44:J44"/>
    <mergeCell ref="G32:J32"/>
    <mergeCell ref="G33:J33"/>
    <mergeCell ref="G31:J31"/>
    <mergeCell ref="D24:F24"/>
    <mergeCell ref="D25:F25"/>
    <mergeCell ref="D26:F26"/>
    <mergeCell ref="D27:F27"/>
    <mergeCell ref="D28:F28"/>
    <mergeCell ref="D29:F29"/>
    <mergeCell ref="D30:F30"/>
    <mergeCell ref="G30:J30"/>
    <mergeCell ref="G29:J29"/>
    <mergeCell ref="N3:P3"/>
    <mergeCell ref="E11:F11"/>
    <mergeCell ref="G23:J23"/>
    <mergeCell ref="K23:L23"/>
    <mergeCell ref="G24:J24"/>
    <mergeCell ref="K24:L24"/>
    <mergeCell ref="K28:L28"/>
    <mergeCell ref="P28:Q28"/>
    <mergeCell ref="B27:C27"/>
    <mergeCell ref="B28:C28"/>
    <mergeCell ref="G21:J21"/>
    <mergeCell ref="G22:J22"/>
    <mergeCell ref="K22:L22"/>
    <mergeCell ref="Q3:S3"/>
    <mergeCell ref="C4:K4"/>
    <mergeCell ref="A5:K5"/>
    <mergeCell ref="C6:K6"/>
    <mergeCell ref="A7:K7"/>
    <mergeCell ref="Q7:S7"/>
    <mergeCell ref="Q8:S10"/>
    <mergeCell ref="L9:N9"/>
    <mergeCell ref="L10:N10"/>
    <mergeCell ref="B21:C21"/>
    <mergeCell ref="D23:F23"/>
    <mergeCell ref="A13:K13"/>
    <mergeCell ref="A14:K14"/>
    <mergeCell ref="A16:K16"/>
    <mergeCell ref="A18:A20"/>
    <mergeCell ref="D18:J18"/>
    <mergeCell ref="G19:J20"/>
    <mergeCell ref="B18:C20"/>
    <mergeCell ref="D19:F20"/>
    <mergeCell ref="C3:K3"/>
    <mergeCell ref="Q11:S11"/>
    <mergeCell ref="Q12:S12"/>
    <mergeCell ref="K18:O18"/>
    <mergeCell ref="K19:M19"/>
    <mergeCell ref="N19:O19"/>
    <mergeCell ref="K20:L20"/>
    <mergeCell ref="K21:L21"/>
    <mergeCell ref="K29:L29"/>
    <mergeCell ref="K32:L32"/>
    <mergeCell ref="K31:L31"/>
    <mergeCell ref="P26:Q26"/>
    <mergeCell ref="P27:Q27"/>
    <mergeCell ref="R27:S27"/>
    <mergeCell ref="P21:Q21"/>
    <mergeCell ref="P22:Q22"/>
    <mergeCell ref="P23:Q23"/>
    <mergeCell ref="Q13:S13"/>
    <mergeCell ref="Q14:S14"/>
    <mergeCell ref="Q15:S15"/>
    <mergeCell ref="Q16:S16"/>
    <mergeCell ref="P18:Q20"/>
    <mergeCell ref="R18:S20"/>
    <mergeCell ref="R21:S21"/>
    <mergeCell ref="H11:K11"/>
  </mergeCells>
  <printOptions horizontalCentered="1" verticalCentered="1"/>
  <pageMargins left="0.11811023622047244" right="0.11811023622047245" top="3.937007874015748E-2" bottom="3.937007874015748E-2" header="0" footer="0"/>
  <pageSetup paperSize="9" scale="14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3A36A-C780-44AD-B1CD-70F585B53F5F}">
  <sheetPr>
    <tabColor rgb="FFFFFF0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>
      <c r="A1" s="370" t="s">
        <v>141</v>
      </c>
      <c r="B1" s="208"/>
      <c r="C1" s="208"/>
      <c r="D1" s="208"/>
      <c r="E1" s="208"/>
      <c r="F1" s="208"/>
      <c r="G1" s="208"/>
      <c r="H1" s="384" t="s">
        <v>142</v>
      </c>
      <c r="I1" s="224"/>
      <c r="J1" s="224"/>
      <c r="K1" s="224"/>
      <c r="L1" s="224"/>
      <c r="M1" s="225"/>
      <c r="N1" s="370" t="s">
        <v>5</v>
      </c>
      <c r="O1" s="208"/>
      <c r="P1" s="208"/>
      <c r="Q1" s="208"/>
      <c r="R1" s="121" t="e">
        <f>#REF!</f>
        <v>#REF!</v>
      </c>
      <c r="S1" s="121" t="e">
        <f>#REF!</f>
        <v>#REF!</v>
      </c>
      <c r="T1" s="121" t="e">
        <f>#REF!</f>
        <v>#REF!</v>
      </c>
      <c r="U1" s="379" t="s">
        <v>1</v>
      </c>
      <c r="V1" s="349"/>
      <c r="W1" s="350"/>
      <c r="X1" s="122" t="str">
        <f>CONCATENATE("01: ",IF(ISTEXT(Y1),Y1,"-"))</f>
        <v>01: А228ЕО92; Иванов И.И.</v>
      </c>
      <c r="Y1" s="123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123" t="str">
        <f>X67</f>
        <v>Иванов И.И.</v>
      </c>
      <c r="AA1" s="123" t="str">
        <f>X56</f>
        <v>А228ЕО92</v>
      </c>
      <c r="AB1" s="123">
        <f>X71</f>
        <v>0</v>
      </c>
      <c r="AC1" s="123">
        <f>X60</f>
        <v>0</v>
      </c>
      <c r="AD1" s="123">
        <f>X63</f>
        <v>0</v>
      </c>
      <c r="AE1" s="385" t="e">
        <f>CONCATENATE(#REF!,"
Бессрочная лицензия 
от ",TEXT(#REF!,"dd.mm.yyyy"),"
№ ",#REF!)</f>
        <v>#REF!</v>
      </c>
      <c r="AF1" s="208"/>
      <c r="AG1" s="208"/>
      <c r="AH1" s="124" t="e">
        <f ca="1">IF('1'!AH1019='1'!AH1020,1,0)</f>
        <v>#REF!</v>
      </c>
      <c r="AI1" s="125" t="s">
        <v>143</v>
      </c>
      <c r="AJ1" s="126"/>
      <c r="AK1" s="126"/>
      <c r="AL1" s="126" t="e">
        <f>#REF!</f>
        <v>#REF!</v>
      </c>
      <c r="AM1" s="126"/>
      <c r="AN1" s="126" t="e">
        <f>#REF!</f>
        <v>#REF!</v>
      </c>
      <c r="AO1" s="127" t="e">
        <f>#REF!</f>
        <v>#REF!</v>
      </c>
      <c r="AP1" s="127" t="s">
        <v>144</v>
      </c>
      <c r="AQ1" s="127"/>
      <c r="AR1" s="127"/>
      <c r="AS1" s="127" t="e">
        <f>#REF!</f>
        <v>#REF!</v>
      </c>
      <c r="AT1" s="127" t="e">
        <f>#REF!</f>
        <v>#REF!</v>
      </c>
      <c r="AU1" s="127" t="e">
        <f>#REF!</f>
        <v>#REF!</v>
      </c>
      <c r="AV1" s="128" t="s">
        <v>145</v>
      </c>
      <c r="AW1" s="127" t="s">
        <v>146</v>
      </c>
      <c r="AX1" s="128"/>
      <c r="AY1" s="380" t="s">
        <v>147</v>
      </c>
      <c r="AZ1" s="381"/>
      <c r="BA1" s="129" t="s">
        <v>148</v>
      </c>
      <c r="BB1" s="127"/>
      <c r="BC1" s="127"/>
    </row>
    <row r="2" spans="1:55" ht="15.75" customHeight="1">
      <c r="A2" s="130">
        <v>1</v>
      </c>
      <c r="B2" s="131" t="e">
        <f>#REF!</f>
        <v>#REF!</v>
      </c>
      <c r="C2" s="132" t="e">
        <f>#REF!</f>
        <v>#REF!</v>
      </c>
      <c r="D2" s="131" t="e">
        <f>#REF!</f>
        <v>#REF!</v>
      </c>
      <c r="E2" s="133" t="e">
        <f>#REF!</f>
        <v>#REF!</v>
      </c>
      <c r="F2" s="134" t="e">
        <f t="shared" ref="F2:F32" si="1">IF(B2=TRUE,C2,"                 ")</f>
        <v>#REF!</v>
      </c>
      <c r="G2" s="135" t="e">
        <f t="shared" ref="G2:G32" si="2">IF(D2=TRUE,E2,F2)</f>
        <v>#REF!</v>
      </c>
      <c r="H2" s="136" t="e">
        <f>IF(#REF!=TRUE,"",TEXT(F2,"dd"))</f>
        <v>#REF!</v>
      </c>
      <c r="I2" s="137" t="e">
        <f t="shared" ref="I2:I32" si="3">TEXT(F2,"mmmm")</f>
        <v>#REF!</v>
      </c>
      <c r="J2" s="137" t="e">
        <f t="shared" ref="J2:J32" si="4">IF(B2=TRUE,TEXT(F2,"yyyy"),"20__")</f>
        <v>#REF!</v>
      </c>
      <c r="K2" s="137" t="e">
        <f>IF(#REF!=TRUE,"",TEXT(G2,"dd"))</f>
        <v>#REF!</v>
      </c>
      <c r="L2" s="137" t="e">
        <f t="shared" ref="L2:L32" si="5">TEXT(G2,"mmmm")</f>
        <v>#REF!</v>
      </c>
      <c r="M2" s="138" t="e">
        <f t="shared" ref="M2:M32" si="6">IF(D2=TRUE,TEXT(G2,"yyyy"),J2)</f>
        <v>#REF!</v>
      </c>
      <c r="N2" s="119" t="e">
        <f>#REF!</f>
        <v>#REF!</v>
      </c>
      <c r="O2" s="119" t="e">
        <f>#REF!</f>
        <v>#REF!</v>
      </c>
      <c r="P2" s="119" t="e">
        <f t="shared" ref="P2:P32" si="7">IF(N2=TRUE,O2,R2)</f>
        <v>#REF!</v>
      </c>
      <c r="Q2" s="119" t="e">
        <f>CONCATENATE(IF(ISBLANK($W$30),"             ",$W$30),"-",IF(#REF!=TRUE,TEXT(F2,"___.mm.yyyy"),TEXT(F2,"dd.mm.yyyy")))</f>
        <v>#REF!</v>
      </c>
      <c r="R2" s="119" t="e">
        <f t="shared" ref="R2:R32" si="8">IF($R$1=TRUE,Q2,"")</f>
        <v>#REF!</v>
      </c>
      <c r="S2" s="119" t="e">
        <f t="shared" ref="S2:S32" si="9">IF($S$1=TRUE,F2,"")</f>
        <v>#REF!</v>
      </c>
      <c r="T2" s="119" t="e">
        <f t="shared" ref="T2:T32" si="10">IF($T$1=TRUE,F2,"")</f>
        <v>#REF!</v>
      </c>
      <c r="U2" s="374" t="e">
        <f>#REF!</f>
        <v>#REF!</v>
      </c>
      <c r="V2" s="208"/>
      <c r="W2" s="355"/>
      <c r="X2" s="122" t="str">
        <f>CONCATENATE("02: ",IF(ISTEXT(Y2),Y2,"-"))</f>
        <v>02: 0</v>
      </c>
      <c r="Y2" s="123" t="str">
        <f t="shared" si="0"/>
        <v>0</v>
      </c>
      <c r="Z2" s="123">
        <f>X89</f>
        <v>0</v>
      </c>
      <c r="AA2" s="123">
        <f>X78</f>
        <v>0</v>
      </c>
      <c r="AB2" s="123">
        <f>X93</f>
        <v>0</v>
      </c>
      <c r="AC2" s="123">
        <f>X82</f>
        <v>0</v>
      </c>
      <c r="AD2" s="123">
        <f>X85</f>
        <v>0</v>
      </c>
      <c r="AE2" s="208"/>
      <c r="AF2" s="208"/>
      <c r="AG2" s="208"/>
      <c r="AH2" s="139"/>
      <c r="AI2" s="140" t="e">
        <f>#REF!</f>
        <v>#REF!</v>
      </c>
      <c r="AJ2" s="141" t="e">
        <f>#REF!</f>
        <v>#REF!</v>
      </c>
      <c r="AK2" s="141" t="e">
        <f t="shared" ref="AK2:AK32" si="11">IF(AI2=TRUE,AJ2,"_______")</f>
        <v>#REF!</v>
      </c>
      <c r="AL2" s="142" t="e">
        <f t="shared" ref="AL2:AL32" si="12">IF($AL$1=FALSE,AK2,"_______")</f>
        <v>#REF!</v>
      </c>
      <c r="AM2" s="143" t="e">
        <f t="shared" ref="AM2:AM32" si="13">IF(B2=TRUE,C2,"_______")</f>
        <v>#REF!</v>
      </c>
      <c r="AN2" s="144" t="e">
        <f t="shared" ref="AN2:AN32" si="14">IF($AN$1=FALSE,AM2,"________________")</f>
        <v>#REF!</v>
      </c>
      <c r="AO2" s="144" t="e">
        <f t="shared" ref="AO2:AO32" si="15">IF($AO$1=FALSE,AM2,"_____________")</f>
        <v>#REF!</v>
      </c>
      <c r="AP2" s="126" t="e">
        <f>#REF!</f>
        <v>#REF!</v>
      </c>
      <c r="AQ2" s="145" t="e">
        <f>#REF!</f>
        <v>#REF!</v>
      </c>
      <c r="AR2" s="145" t="e">
        <f t="shared" ref="AR2:AR32" si="16">IF(AP2=TRUE,AQ2,"______")</f>
        <v>#REF!</v>
      </c>
      <c r="AS2" s="146" t="e">
        <f t="shared" ref="AS2:AS32" si="17">IF($AS$1=FALSE,AR2,"______")</f>
        <v>#REF!</v>
      </c>
      <c r="AT2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127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126" t="e">
        <f>#REF!</f>
        <v>#REF!</v>
      </c>
      <c r="AW2" s="126" t="e">
        <f>#REF!</f>
        <v>#REF!</v>
      </c>
      <c r="AX2" s="126" t="str">
        <f t="shared" ref="AX2:AX32" si="18">IF($AX$1=TRUE,H2,"")</f>
        <v/>
      </c>
      <c r="AY2" s="126" t="str">
        <f t="shared" ref="AY2:AY32" si="19">IF($AX$1=TRUE,TEXT(F2,"mm"),"")</f>
        <v/>
      </c>
      <c r="AZ2" s="126" t="str">
        <f t="shared" ref="AZ2:AZ32" si="20">IF($AX$1=TRUE,J2,"")</f>
        <v/>
      </c>
      <c r="BA2" s="126" t="str">
        <f t="shared" ref="BA2:BA32" si="21">IF($AX$1=TRUE,TEXT(F2,"DD.mm.YYYY"),"")</f>
        <v/>
      </c>
      <c r="BB2" s="147" t="e">
        <f>#REF!</f>
        <v>#REF!</v>
      </c>
      <c r="BC2" s="126"/>
    </row>
    <row r="3" spans="1:55" ht="15.75" customHeight="1">
      <c r="A3" s="130">
        <v>2</v>
      </c>
      <c r="B3" s="131" t="e">
        <f>#REF!</f>
        <v>#REF!</v>
      </c>
      <c r="C3" s="132" t="e">
        <f>#REF!</f>
        <v>#REF!</v>
      </c>
      <c r="D3" s="131" t="e">
        <f>#REF!</f>
        <v>#REF!</v>
      </c>
      <c r="E3" s="133" t="e">
        <f>#REF!</f>
        <v>#REF!</v>
      </c>
      <c r="F3" s="148" t="e">
        <f t="shared" si="1"/>
        <v>#REF!</v>
      </c>
      <c r="G3" s="149" t="e">
        <f t="shared" si="2"/>
        <v>#REF!</v>
      </c>
      <c r="H3" s="150" t="e">
        <f>IF(#REF!=TRUE,"",TEXT(F3,"dd"))</f>
        <v>#REF!</v>
      </c>
      <c r="I3" s="151" t="e">
        <f t="shared" si="3"/>
        <v>#REF!</v>
      </c>
      <c r="J3" s="151" t="e">
        <f t="shared" si="4"/>
        <v>#REF!</v>
      </c>
      <c r="K3" s="151" t="e">
        <f>IF(#REF!=TRUE,"",TEXT(G3,"dd"))</f>
        <v>#REF!</v>
      </c>
      <c r="L3" s="151" t="e">
        <f t="shared" si="5"/>
        <v>#REF!</v>
      </c>
      <c r="M3" s="152" t="e">
        <f t="shared" si="6"/>
        <v>#REF!</v>
      </c>
      <c r="N3" s="119" t="e">
        <f>#REF!</f>
        <v>#REF!</v>
      </c>
      <c r="O3" s="119" t="e">
        <f>#REF!</f>
        <v>#REF!</v>
      </c>
      <c r="P3" s="119" t="e">
        <f t="shared" si="7"/>
        <v>#REF!</v>
      </c>
      <c r="Q3" s="119" t="e">
        <f>CONCATENATE(IF(ISBLANK($W$30),"             ",$W$30),"-",IF(#REF!=TRUE,TEXT(F3,"___.mm.yyyy"),TEXT(F3,"dd.mm.yyyy")))</f>
        <v>#REF!</v>
      </c>
      <c r="R3" s="119" t="e">
        <f t="shared" si="8"/>
        <v>#REF!</v>
      </c>
      <c r="S3" s="119" t="e">
        <f t="shared" si="9"/>
        <v>#REF!</v>
      </c>
      <c r="T3" s="119" t="e">
        <f t="shared" si="10"/>
        <v>#REF!</v>
      </c>
      <c r="U3" s="374" t="e">
        <f>#REF!</f>
        <v>#REF!</v>
      </c>
      <c r="V3" s="208"/>
      <c r="W3" s="355"/>
      <c r="X3" s="122" t="str">
        <f>CONCATENATE("03: ",IF(ISTEXT(Y3),Y3,"-"))</f>
        <v>03: 0</v>
      </c>
      <c r="Y3" s="123" t="str">
        <f t="shared" si="0"/>
        <v>0</v>
      </c>
      <c r="Z3" s="123">
        <f>X111</f>
        <v>0</v>
      </c>
      <c r="AA3" s="123">
        <f>X100</f>
        <v>0</v>
      </c>
      <c r="AB3" s="123">
        <f>X115</f>
        <v>0</v>
      </c>
      <c r="AC3" s="123">
        <f>X104</f>
        <v>0</v>
      </c>
      <c r="AD3" s="123">
        <f>X107</f>
        <v>0</v>
      </c>
      <c r="AE3" s="208"/>
      <c r="AF3" s="208"/>
      <c r="AG3" s="208"/>
      <c r="AH3" s="139"/>
      <c r="AI3" s="140" t="e">
        <f>#REF!</f>
        <v>#REF!</v>
      </c>
      <c r="AJ3" s="141" t="e">
        <f>#REF!</f>
        <v>#REF!</v>
      </c>
      <c r="AK3" s="141" t="e">
        <f t="shared" si="11"/>
        <v>#REF!</v>
      </c>
      <c r="AL3" s="142" t="e">
        <f t="shared" si="12"/>
        <v>#REF!</v>
      </c>
      <c r="AM3" s="143" t="e">
        <f t="shared" si="13"/>
        <v>#REF!</v>
      </c>
      <c r="AN3" s="144" t="e">
        <f t="shared" si="14"/>
        <v>#REF!</v>
      </c>
      <c r="AO3" s="144" t="e">
        <f t="shared" si="15"/>
        <v>#REF!</v>
      </c>
      <c r="AP3" s="126" t="e">
        <f>#REF!</f>
        <v>#REF!</v>
      </c>
      <c r="AQ3" s="145" t="e">
        <f>#REF!</f>
        <v>#REF!</v>
      </c>
      <c r="AR3" s="145" t="e">
        <f t="shared" si="16"/>
        <v>#REF!</v>
      </c>
      <c r="AS3" s="146" t="e">
        <f t="shared" si="17"/>
        <v>#REF!</v>
      </c>
      <c r="AT3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127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126" t="e">
        <f>#REF!</f>
        <v>#REF!</v>
      </c>
      <c r="AW3" s="126" t="e">
        <f>#REF!</f>
        <v>#REF!</v>
      </c>
      <c r="AX3" s="126" t="str">
        <f t="shared" si="18"/>
        <v/>
      </c>
      <c r="AY3" s="126" t="str">
        <f t="shared" si="19"/>
        <v/>
      </c>
      <c r="AZ3" s="126" t="str">
        <f t="shared" si="20"/>
        <v/>
      </c>
      <c r="BA3" s="126" t="str">
        <f t="shared" si="21"/>
        <v/>
      </c>
      <c r="BB3" s="153" t="e">
        <f>#REF!</f>
        <v>#REF!</v>
      </c>
      <c r="BC3" s="126"/>
    </row>
    <row r="4" spans="1:55" ht="15.75" customHeight="1">
      <c r="A4" s="130">
        <v>3</v>
      </c>
      <c r="B4" s="131" t="e">
        <f>#REF!</f>
        <v>#REF!</v>
      </c>
      <c r="C4" s="132" t="e">
        <f>#REF!</f>
        <v>#REF!</v>
      </c>
      <c r="D4" s="131" t="e">
        <f>#REF!</f>
        <v>#REF!</v>
      </c>
      <c r="E4" s="133" t="e">
        <f>#REF!</f>
        <v>#REF!</v>
      </c>
      <c r="F4" s="148" t="e">
        <f t="shared" si="1"/>
        <v>#REF!</v>
      </c>
      <c r="G4" s="149" t="e">
        <f t="shared" si="2"/>
        <v>#REF!</v>
      </c>
      <c r="H4" s="150" t="e">
        <f>IF(#REF!=TRUE,"",TEXT(F4,"dd"))</f>
        <v>#REF!</v>
      </c>
      <c r="I4" s="151" t="e">
        <f t="shared" si="3"/>
        <v>#REF!</v>
      </c>
      <c r="J4" s="151" t="e">
        <f t="shared" si="4"/>
        <v>#REF!</v>
      </c>
      <c r="K4" s="151" t="e">
        <f>IF(#REF!=TRUE,"",TEXT(G4,"dd"))</f>
        <v>#REF!</v>
      </c>
      <c r="L4" s="151" t="e">
        <f t="shared" si="5"/>
        <v>#REF!</v>
      </c>
      <c r="M4" s="152" t="e">
        <f t="shared" si="6"/>
        <v>#REF!</v>
      </c>
      <c r="N4" s="119" t="e">
        <f>#REF!</f>
        <v>#REF!</v>
      </c>
      <c r="O4" s="119" t="e">
        <f>#REF!</f>
        <v>#REF!</v>
      </c>
      <c r="P4" s="119" t="e">
        <f t="shared" si="7"/>
        <v>#REF!</v>
      </c>
      <c r="Q4" s="119" t="e">
        <f>CONCATENATE(IF(ISBLANK($W$30),"             ",$W$30),"-",IF(#REF!=TRUE,TEXT(F4,"___.mm.yyyy"),TEXT(F4,"dd.mm.yyyy")))</f>
        <v>#REF!</v>
      </c>
      <c r="R4" s="119" t="e">
        <f t="shared" si="8"/>
        <v>#REF!</v>
      </c>
      <c r="S4" s="119" t="e">
        <f t="shared" si="9"/>
        <v>#REF!</v>
      </c>
      <c r="T4" s="119" t="e">
        <f t="shared" si="10"/>
        <v>#REF!</v>
      </c>
      <c r="U4" s="374" t="e">
        <f>#REF!</f>
        <v>#REF!</v>
      </c>
      <c r="V4" s="208"/>
      <c r="W4" s="355"/>
      <c r="X4" s="122" t="str">
        <f>CONCATENATE("04: ",IF(ISTEXT(Y4),Y4,"-"))</f>
        <v>04: 0</v>
      </c>
      <c r="Y4" s="123" t="str">
        <f t="shared" si="0"/>
        <v>0</v>
      </c>
      <c r="Z4" s="123">
        <f>X133</f>
        <v>0</v>
      </c>
      <c r="AA4" s="123">
        <f>X122</f>
        <v>0</v>
      </c>
      <c r="AB4" s="123">
        <f>X137</f>
        <v>0</v>
      </c>
      <c r="AC4" s="123">
        <f>X126</f>
        <v>0</v>
      </c>
      <c r="AD4" s="123">
        <f>X129</f>
        <v>0</v>
      </c>
      <c r="AE4" s="369" t="e">
        <f>IF(#REF!=TRUE,AE1,"")</f>
        <v>#REF!</v>
      </c>
      <c r="AF4" s="208"/>
      <c r="AG4" s="208"/>
      <c r="AH4" s="154"/>
      <c r="AI4" s="140" t="e">
        <f>#REF!</f>
        <v>#REF!</v>
      </c>
      <c r="AJ4" s="141" t="e">
        <f>#REF!</f>
        <v>#REF!</v>
      </c>
      <c r="AK4" s="141" t="e">
        <f t="shared" si="11"/>
        <v>#REF!</v>
      </c>
      <c r="AL4" s="142" t="e">
        <f t="shared" si="12"/>
        <v>#REF!</v>
      </c>
      <c r="AM4" s="143" t="e">
        <f t="shared" si="13"/>
        <v>#REF!</v>
      </c>
      <c r="AN4" s="144" t="e">
        <f t="shared" si="14"/>
        <v>#REF!</v>
      </c>
      <c r="AO4" s="144" t="e">
        <f t="shared" si="15"/>
        <v>#REF!</v>
      </c>
      <c r="AP4" s="126" t="e">
        <f>#REF!</f>
        <v>#REF!</v>
      </c>
      <c r="AQ4" s="145" t="e">
        <f>#REF!</f>
        <v>#REF!</v>
      </c>
      <c r="AR4" s="145" t="e">
        <f t="shared" si="16"/>
        <v>#REF!</v>
      </c>
      <c r="AS4" s="146" t="e">
        <f t="shared" si="17"/>
        <v>#REF!</v>
      </c>
      <c r="AT4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127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126" t="e">
        <f>#REF!</f>
        <v>#REF!</v>
      </c>
      <c r="AW4" s="126" t="e">
        <f>#REF!</f>
        <v>#REF!</v>
      </c>
      <c r="AX4" s="126" t="str">
        <f t="shared" si="18"/>
        <v/>
      </c>
      <c r="AY4" s="126" t="str">
        <f t="shared" si="19"/>
        <v/>
      </c>
      <c r="AZ4" s="126" t="str">
        <f t="shared" si="20"/>
        <v/>
      </c>
      <c r="BA4" s="126" t="str">
        <f t="shared" si="21"/>
        <v/>
      </c>
      <c r="BB4" s="147" t="e">
        <f>#REF!</f>
        <v>#REF!</v>
      </c>
      <c r="BC4" s="126"/>
    </row>
    <row r="5" spans="1:55" ht="15.75" customHeight="1">
      <c r="A5" s="130">
        <v>4</v>
      </c>
      <c r="B5" s="131" t="e">
        <f>#REF!</f>
        <v>#REF!</v>
      </c>
      <c r="C5" s="132" t="e">
        <f>#REF!</f>
        <v>#REF!</v>
      </c>
      <c r="D5" s="131" t="e">
        <f>#REF!</f>
        <v>#REF!</v>
      </c>
      <c r="E5" s="133" t="e">
        <f>#REF!</f>
        <v>#REF!</v>
      </c>
      <c r="F5" s="148" t="e">
        <f t="shared" si="1"/>
        <v>#REF!</v>
      </c>
      <c r="G5" s="149" t="e">
        <f t="shared" si="2"/>
        <v>#REF!</v>
      </c>
      <c r="H5" s="150" t="e">
        <f>IF(#REF!=TRUE,"",TEXT(F5,"dd"))</f>
        <v>#REF!</v>
      </c>
      <c r="I5" s="151" t="e">
        <f t="shared" si="3"/>
        <v>#REF!</v>
      </c>
      <c r="J5" s="151" t="e">
        <f t="shared" si="4"/>
        <v>#REF!</v>
      </c>
      <c r="K5" s="151" t="e">
        <f>IF(#REF!=TRUE,"",TEXT(G5,"dd"))</f>
        <v>#REF!</v>
      </c>
      <c r="L5" s="151" t="e">
        <f t="shared" si="5"/>
        <v>#REF!</v>
      </c>
      <c r="M5" s="152" t="e">
        <f t="shared" si="6"/>
        <v>#REF!</v>
      </c>
      <c r="N5" s="119" t="e">
        <f>#REF!</f>
        <v>#REF!</v>
      </c>
      <c r="O5" s="119" t="e">
        <f>#REF!</f>
        <v>#REF!</v>
      </c>
      <c r="P5" s="119" t="e">
        <f t="shared" si="7"/>
        <v>#REF!</v>
      </c>
      <c r="Q5" s="119" t="e">
        <f>CONCATENATE(IF(ISBLANK($W$30),"             ",$W$30),"-",IF(#REF!=TRUE,TEXT(F5,"___.mm.yyyy"),TEXT(F5,"dd.mm.yyyy")))</f>
        <v>#REF!</v>
      </c>
      <c r="R5" s="119" t="e">
        <f t="shared" si="8"/>
        <v>#REF!</v>
      </c>
      <c r="S5" s="119" t="e">
        <f t="shared" si="9"/>
        <v>#REF!</v>
      </c>
      <c r="T5" s="119" t="e">
        <f t="shared" si="10"/>
        <v>#REF!</v>
      </c>
      <c r="U5" s="374" t="e">
        <f>#REF!</f>
        <v>#REF!</v>
      </c>
      <c r="V5" s="208"/>
      <c r="W5" s="355"/>
      <c r="X5" s="122" t="str">
        <f>CONCATENATE("05: ",IF(ISTEXT(Y5),Y5,"-"))</f>
        <v>05: 0</v>
      </c>
      <c r="Y5" s="123" t="str">
        <f t="shared" si="0"/>
        <v>0</v>
      </c>
      <c r="Z5" s="123">
        <f>X155</f>
        <v>0</v>
      </c>
      <c r="AA5" s="123">
        <f>X144</f>
        <v>0</v>
      </c>
      <c r="AB5" s="123">
        <f>X159</f>
        <v>0</v>
      </c>
      <c r="AC5" s="123">
        <f>X148</f>
        <v>0</v>
      </c>
      <c r="AD5" s="123">
        <f>X151</f>
        <v>0</v>
      </c>
      <c r="AE5" s="208"/>
      <c r="AF5" s="208"/>
      <c r="AG5" s="208"/>
      <c r="AH5" s="154"/>
      <c r="AI5" s="140" t="e">
        <f>#REF!</f>
        <v>#REF!</v>
      </c>
      <c r="AJ5" s="141" t="e">
        <f>#REF!</f>
        <v>#REF!</v>
      </c>
      <c r="AK5" s="141" t="e">
        <f t="shared" si="11"/>
        <v>#REF!</v>
      </c>
      <c r="AL5" s="142" t="e">
        <f t="shared" si="12"/>
        <v>#REF!</v>
      </c>
      <c r="AM5" s="143" t="e">
        <f t="shared" si="13"/>
        <v>#REF!</v>
      </c>
      <c r="AN5" s="144" t="e">
        <f t="shared" si="14"/>
        <v>#REF!</v>
      </c>
      <c r="AO5" s="144" t="e">
        <f t="shared" si="15"/>
        <v>#REF!</v>
      </c>
      <c r="AP5" s="126" t="e">
        <f>#REF!</f>
        <v>#REF!</v>
      </c>
      <c r="AQ5" s="145" t="e">
        <f>#REF!</f>
        <v>#REF!</v>
      </c>
      <c r="AR5" s="145" t="e">
        <f t="shared" si="16"/>
        <v>#REF!</v>
      </c>
      <c r="AS5" s="146" t="e">
        <f t="shared" si="17"/>
        <v>#REF!</v>
      </c>
      <c r="AT5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127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126" t="e">
        <f>#REF!</f>
        <v>#REF!</v>
      </c>
      <c r="AW5" s="126" t="e">
        <f>#REF!</f>
        <v>#REF!</v>
      </c>
      <c r="AX5" s="126" t="str">
        <f t="shared" si="18"/>
        <v/>
      </c>
      <c r="AY5" s="126" t="str">
        <f t="shared" si="19"/>
        <v/>
      </c>
      <c r="AZ5" s="126" t="str">
        <f t="shared" si="20"/>
        <v/>
      </c>
      <c r="BA5" s="126" t="str">
        <f t="shared" si="21"/>
        <v/>
      </c>
      <c r="BB5" s="147" t="e">
        <f>#REF!</f>
        <v>#REF!</v>
      </c>
      <c r="BC5" s="126"/>
    </row>
    <row r="6" spans="1:55" ht="15.75" customHeight="1">
      <c r="A6" s="130">
        <v>5</v>
      </c>
      <c r="B6" s="131" t="e">
        <f>#REF!</f>
        <v>#REF!</v>
      </c>
      <c r="C6" s="132" t="e">
        <f>#REF!</f>
        <v>#REF!</v>
      </c>
      <c r="D6" s="131" t="e">
        <f>#REF!</f>
        <v>#REF!</v>
      </c>
      <c r="E6" s="133" t="e">
        <f>#REF!</f>
        <v>#REF!</v>
      </c>
      <c r="F6" s="148" t="e">
        <f t="shared" si="1"/>
        <v>#REF!</v>
      </c>
      <c r="G6" s="149" t="e">
        <f t="shared" si="2"/>
        <v>#REF!</v>
      </c>
      <c r="H6" s="150" t="e">
        <f>IF(#REF!=TRUE,"",TEXT(F6,"dd"))</f>
        <v>#REF!</v>
      </c>
      <c r="I6" s="151" t="e">
        <f t="shared" si="3"/>
        <v>#REF!</v>
      </c>
      <c r="J6" s="151" t="e">
        <f t="shared" si="4"/>
        <v>#REF!</v>
      </c>
      <c r="K6" s="151" t="e">
        <f>IF(#REF!=TRUE,"",TEXT(G6,"dd"))</f>
        <v>#REF!</v>
      </c>
      <c r="L6" s="151" t="e">
        <f t="shared" si="5"/>
        <v>#REF!</v>
      </c>
      <c r="M6" s="152" t="e">
        <f t="shared" si="6"/>
        <v>#REF!</v>
      </c>
      <c r="N6" s="119" t="e">
        <f>#REF!</f>
        <v>#REF!</v>
      </c>
      <c r="O6" s="119" t="e">
        <f>#REF!</f>
        <v>#REF!</v>
      </c>
      <c r="P6" s="119" t="e">
        <f t="shared" si="7"/>
        <v>#REF!</v>
      </c>
      <c r="Q6" s="119" t="e">
        <f>CONCATENATE(IF(ISBLANK($W$30),"             ",$W$30),"-",IF(#REF!=TRUE,TEXT(F6,"___.mm.yyyy"),TEXT(F6,"dd.mm.yyyy")))</f>
        <v>#REF!</v>
      </c>
      <c r="R6" s="119" t="e">
        <f t="shared" si="8"/>
        <v>#REF!</v>
      </c>
      <c r="S6" s="119" t="e">
        <f t="shared" si="9"/>
        <v>#REF!</v>
      </c>
      <c r="T6" s="119" t="e">
        <f t="shared" si="10"/>
        <v>#REF!</v>
      </c>
      <c r="U6" s="375" t="e">
        <f>CONCATENATE(U2,IF(ISTEXT(U3),", ",""),U3,IF(ISBLANK(U4),"",", "),U4,IF(ISBLANK(U5),"",", тел. +7 "),U5,".")</f>
        <v>#REF!</v>
      </c>
      <c r="V6" s="208"/>
      <c r="W6" s="355"/>
      <c r="X6" s="122" t="str">
        <f>CONCATENATE("06: ",IF(ISTEXT(Y6),Y6,"-"))</f>
        <v>06: 0</v>
      </c>
      <c r="Y6" s="123" t="str">
        <f t="shared" si="0"/>
        <v>0</v>
      </c>
      <c r="Z6" s="123">
        <f>X177</f>
        <v>0</v>
      </c>
      <c r="AA6" s="123">
        <f>X166</f>
        <v>0</v>
      </c>
      <c r="AB6" s="123">
        <f>X181</f>
        <v>0</v>
      </c>
      <c r="AC6" s="123">
        <f>X170</f>
        <v>0</v>
      </c>
      <c r="AD6" s="123">
        <f>X173</f>
        <v>0</v>
      </c>
      <c r="AE6" s="208"/>
      <c r="AF6" s="208"/>
      <c r="AG6" s="208"/>
      <c r="AH6" s="154"/>
      <c r="AI6" s="140" t="e">
        <f>#REF!</f>
        <v>#REF!</v>
      </c>
      <c r="AJ6" s="141" t="e">
        <f>#REF!</f>
        <v>#REF!</v>
      </c>
      <c r="AK6" s="141" t="e">
        <f t="shared" si="11"/>
        <v>#REF!</v>
      </c>
      <c r="AL6" s="142" t="e">
        <f t="shared" si="12"/>
        <v>#REF!</v>
      </c>
      <c r="AM6" s="143" t="e">
        <f t="shared" si="13"/>
        <v>#REF!</v>
      </c>
      <c r="AN6" s="144" t="e">
        <f t="shared" si="14"/>
        <v>#REF!</v>
      </c>
      <c r="AO6" s="144" t="e">
        <f t="shared" si="15"/>
        <v>#REF!</v>
      </c>
      <c r="AP6" s="126" t="e">
        <f>#REF!</f>
        <v>#REF!</v>
      </c>
      <c r="AQ6" s="145" t="e">
        <f>#REF!</f>
        <v>#REF!</v>
      </c>
      <c r="AR6" s="145" t="e">
        <f t="shared" si="16"/>
        <v>#REF!</v>
      </c>
      <c r="AS6" s="146" t="e">
        <f t="shared" si="17"/>
        <v>#REF!</v>
      </c>
      <c r="AT6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127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126" t="e">
        <f>#REF!</f>
        <v>#REF!</v>
      </c>
      <c r="AW6" s="126" t="e">
        <f>#REF!</f>
        <v>#REF!</v>
      </c>
      <c r="AX6" s="126" t="str">
        <f t="shared" si="18"/>
        <v/>
      </c>
      <c r="AY6" s="126" t="str">
        <f t="shared" si="19"/>
        <v/>
      </c>
      <c r="AZ6" s="126" t="str">
        <f t="shared" si="20"/>
        <v/>
      </c>
      <c r="BA6" s="126" t="str">
        <f t="shared" si="21"/>
        <v/>
      </c>
      <c r="BB6" s="147" t="e">
        <f>#REF!</f>
        <v>#REF!</v>
      </c>
      <c r="BC6" s="126"/>
    </row>
    <row r="7" spans="1:55" ht="15.75" customHeight="1">
      <c r="A7" s="130">
        <v>6</v>
      </c>
      <c r="B7" s="131" t="e">
        <f>#REF!</f>
        <v>#REF!</v>
      </c>
      <c r="C7" s="132" t="e">
        <f>#REF!</f>
        <v>#REF!</v>
      </c>
      <c r="D7" s="131" t="e">
        <f>#REF!</f>
        <v>#REF!</v>
      </c>
      <c r="E7" s="133" t="e">
        <f>#REF!</f>
        <v>#REF!</v>
      </c>
      <c r="F7" s="148" t="e">
        <f t="shared" si="1"/>
        <v>#REF!</v>
      </c>
      <c r="G7" s="149" t="e">
        <f t="shared" si="2"/>
        <v>#REF!</v>
      </c>
      <c r="H7" s="150" t="e">
        <f>IF(#REF!=TRUE,"",TEXT(F7,"dd"))</f>
        <v>#REF!</v>
      </c>
      <c r="I7" s="151" t="e">
        <f t="shared" si="3"/>
        <v>#REF!</v>
      </c>
      <c r="J7" s="151" t="e">
        <f t="shared" si="4"/>
        <v>#REF!</v>
      </c>
      <c r="K7" s="151" t="e">
        <f>IF(#REF!=TRUE,"",TEXT(G7,"dd"))</f>
        <v>#REF!</v>
      </c>
      <c r="L7" s="151" t="e">
        <f t="shared" si="5"/>
        <v>#REF!</v>
      </c>
      <c r="M7" s="152" t="e">
        <f t="shared" si="6"/>
        <v>#REF!</v>
      </c>
      <c r="N7" s="119" t="e">
        <f>#REF!</f>
        <v>#REF!</v>
      </c>
      <c r="O7" s="119" t="e">
        <f>#REF!</f>
        <v>#REF!</v>
      </c>
      <c r="P7" s="119" t="e">
        <f t="shared" si="7"/>
        <v>#REF!</v>
      </c>
      <c r="Q7" s="119" t="e">
        <f>CONCATENATE(IF(ISBLANK($W$30),"             ",$W$30),"-",IF(#REF!=TRUE,TEXT(F7,"___.mm.yyyy"),TEXT(F7,"dd.mm.yyyy")))</f>
        <v>#REF!</v>
      </c>
      <c r="R7" s="119" t="e">
        <f t="shared" si="8"/>
        <v>#REF!</v>
      </c>
      <c r="S7" s="119" t="e">
        <f t="shared" si="9"/>
        <v>#REF!</v>
      </c>
      <c r="T7" s="119" t="e">
        <f t="shared" si="10"/>
        <v>#REF!</v>
      </c>
      <c r="U7" s="354"/>
      <c r="V7" s="208"/>
      <c r="W7" s="355"/>
      <c r="X7" s="122" t="str">
        <f>CONCATENATE("07: ",IF(ISTEXT(Y7),Y7,"-"))</f>
        <v>07: 0</v>
      </c>
      <c r="Y7" s="123" t="str">
        <f t="shared" si="0"/>
        <v>0</v>
      </c>
      <c r="Z7" s="123">
        <f>X199</f>
        <v>0</v>
      </c>
      <c r="AA7" s="123">
        <f>X188</f>
        <v>0</v>
      </c>
      <c r="AB7" s="123">
        <f>X203</f>
        <v>0</v>
      </c>
      <c r="AC7" s="123">
        <f>X192</f>
        <v>0</v>
      </c>
      <c r="AD7" s="123">
        <f>X195</f>
        <v>0</v>
      </c>
      <c r="AE7" s="369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208"/>
      <c r="AG7" s="208"/>
      <c r="AH7" s="154"/>
      <c r="AI7" s="140" t="e">
        <f>#REF!</f>
        <v>#REF!</v>
      </c>
      <c r="AJ7" s="141" t="e">
        <f>#REF!</f>
        <v>#REF!</v>
      </c>
      <c r="AK7" s="141" t="e">
        <f t="shared" si="11"/>
        <v>#REF!</v>
      </c>
      <c r="AL7" s="142" t="e">
        <f t="shared" si="12"/>
        <v>#REF!</v>
      </c>
      <c r="AM7" s="143" t="e">
        <f t="shared" si="13"/>
        <v>#REF!</v>
      </c>
      <c r="AN7" s="144" t="e">
        <f t="shared" si="14"/>
        <v>#REF!</v>
      </c>
      <c r="AO7" s="144" t="e">
        <f t="shared" si="15"/>
        <v>#REF!</v>
      </c>
      <c r="AP7" s="126" t="e">
        <f>#REF!</f>
        <v>#REF!</v>
      </c>
      <c r="AQ7" s="145" t="e">
        <f>#REF!</f>
        <v>#REF!</v>
      </c>
      <c r="AR7" s="145" t="e">
        <f t="shared" si="16"/>
        <v>#REF!</v>
      </c>
      <c r="AS7" s="146" t="e">
        <f t="shared" si="17"/>
        <v>#REF!</v>
      </c>
      <c r="AT7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127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126" t="e">
        <f>#REF!</f>
        <v>#REF!</v>
      </c>
      <c r="AW7" s="126" t="e">
        <f>#REF!</f>
        <v>#REF!</v>
      </c>
      <c r="AX7" s="126" t="str">
        <f t="shared" si="18"/>
        <v/>
      </c>
      <c r="AY7" s="126" t="str">
        <f t="shared" si="19"/>
        <v/>
      </c>
      <c r="AZ7" s="126" t="str">
        <f t="shared" si="20"/>
        <v/>
      </c>
      <c r="BA7" s="126" t="str">
        <f t="shared" si="21"/>
        <v/>
      </c>
      <c r="BB7" s="126" t="e">
        <f>IF(BB6=TRUE,"НЕ ","")</f>
        <v>#REF!</v>
      </c>
      <c r="BC7" s="126"/>
    </row>
    <row r="8" spans="1:55" ht="15.75" customHeight="1">
      <c r="A8" s="130">
        <v>7</v>
      </c>
      <c r="B8" s="131" t="e">
        <f>#REF!</f>
        <v>#REF!</v>
      </c>
      <c r="C8" s="132" t="e">
        <f>#REF!</f>
        <v>#REF!</v>
      </c>
      <c r="D8" s="131" t="e">
        <f>#REF!</f>
        <v>#REF!</v>
      </c>
      <c r="E8" s="133" t="e">
        <f>#REF!</f>
        <v>#REF!</v>
      </c>
      <c r="F8" s="148" t="e">
        <f t="shared" si="1"/>
        <v>#REF!</v>
      </c>
      <c r="G8" s="149" t="e">
        <f t="shared" si="2"/>
        <v>#REF!</v>
      </c>
      <c r="H8" s="150" t="e">
        <f>IF(#REF!=TRUE,"",TEXT(F8,"dd"))</f>
        <v>#REF!</v>
      </c>
      <c r="I8" s="151" t="e">
        <f t="shared" si="3"/>
        <v>#REF!</v>
      </c>
      <c r="J8" s="151" t="e">
        <f t="shared" si="4"/>
        <v>#REF!</v>
      </c>
      <c r="K8" s="151" t="e">
        <f>IF(#REF!=TRUE,"",TEXT(G8,"dd"))</f>
        <v>#REF!</v>
      </c>
      <c r="L8" s="151" t="e">
        <f t="shared" si="5"/>
        <v>#REF!</v>
      </c>
      <c r="M8" s="152" t="e">
        <f t="shared" si="6"/>
        <v>#REF!</v>
      </c>
      <c r="N8" s="119" t="e">
        <f>#REF!</f>
        <v>#REF!</v>
      </c>
      <c r="O8" s="119" t="e">
        <f>#REF!</f>
        <v>#REF!</v>
      </c>
      <c r="P8" s="119" t="e">
        <f t="shared" si="7"/>
        <v>#REF!</v>
      </c>
      <c r="Q8" s="119" t="e">
        <f>CONCATENATE(IF(ISBLANK($W$30),"             ",$W$30),"-",IF(#REF!=TRUE,TEXT(F8,"___.mm.yyyy"),TEXT(F8,"dd.mm.yyyy")))</f>
        <v>#REF!</v>
      </c>
      <c r="R8" s="119" t="e">
        <f t="shared" si="8"/>
        <v>#REF!</v>
      </c>
      <c r="S8" s="119" t="e">
        <f t="shared" si="9"/>
        <v>#REF!</v>
      </c>
      <c r="T8" s="119" t="e">
        <f t="shared" si="10"/>
        <v>#REF!</v>
      </c>
      <c r="U8" s="376"/>
      <c r="V8" s="377"/>
      <c r="W8" s="378"/>
      <c r="X8" s="122" t="str">
        <f>CONCATENATE("08: ",IF(ISTEXT(Y8),Y8,"-"))</f>
        <v>08: 0</v>
      </c>
      <c r="Y8" s="123" t="str">
        <f t="shared" si="0"/>
        <v>0</v>
      </c>
      <c r="Z8" s="123">
        <f>X221</f>
        <v>0</v>
      </c>
      <c r="AA8" s="123">
        <f>X210</f>
        <v>0</v>
      </c>
      <c r="AB8" s="123">
        <f>X225</f>
        <v>0</v>
      </c>
      <c r="AC8" s="123">
        <f>X214</f>
        <v>0</v>
      </c>
      <c r="AD8" s="123">
        <f>X217</f>
        <v>0</v>
      </c>
      <c r="AE8" s="208"/>
      <c r="AF8" s="208"/>
      <c r="AG8" s="208"/>
      <c r="AH8" s="154"/>
      <c r="AI8" s="140" t="e">
        <f>#REF!</f>
        <v>#REF!</v>
      </c>
      <c r="AJ8" s="141" t="e">
        <f>#REF!</f>
        <v>#REF!</v>
      </c>
      <c r="AK8" s="141" t="e">
        <f t="shared" si="11"/>
        <v>#REF!</v>
      </c>
      <c r="AL8" s="142" t="e">
        <f t="shared" si="12"/>
        <v>#REF!</v>
      </c>
      <c r="AM8" s="143" t="e">
        <f t="shared" si="13"/>
        <v>#REF!</v>
      </c>
      <c r="AN8" s="144" t="e">
        <f t="shared" si="14"/>
        <v>#REF!</v>
      </c>
      <c r="AO8" s="144" t="e">
        <f t="shared" si="15"/>
        <v>#REF!</v>
      </c>
      <c r="AP8" s="126" t="e">
        <f>#REF!</f>
        <v>#REF!</v>
      </c>
      <c r="AQ8" s="145" t="e">
        <f>#REF!</f>
        <v>#REF!</v>
      </c>
      <c r="AR8" s="145" t="e">
        <f t="shared" si="16"/>
        <v>#REF!</v>
      </c>
      <c r="AS8" s="146" t="e">
        <f t="shared" si="17"/>
        <v>#REF!</v>
      </c>
      <c r="AT8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127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126" t="e">
        <f>#REF!</f>
        <v>#REF!</v>
      </c>
      <c r="AW8" s="126" t="e">
        <f>#REF!</f>
        <v>#REF!</v>
      </c>
      <c r="AX8" s="126" t="str">
        <f t="shared" si="18"/>
        <v/>
      </c>
      <c r="AY8" s="126" t="str">
        <f t="shared" si="19"/>
        <v/>
      </c>
      <c r="AZ8" s="126" t="str">
        <f t="shared" si="20"/>
        <v/>
      </c>
      <c r="BA8" s="126" t="str">
        <f t="shared" si="21"/>
        <v/>
      </c>
      <c r="BB8" s="147" t="e">
        <f>#REF!</f>
        <v>#REF!</v>
      </c>
      <c r="BC8" s="126"/>
    </row>
    <row r="9" spans="1:55" ht="15.75" customHeight="1">
      <c r="A9" s="130">
        <v>8</v>
      </c>
      <c r="B9" s="131" t="e">
        <f>#REF!</f>
        <v>#REF!</v>
      </c>
      <c r="C9" s="132" t="e">
        <f>#REF!</f>
        <v>#REF!</v>
      </c>
      <c r="D9" s="131" t="e">
        <f>#REF!</f>
        <v>#REF!</v>
      </c>
      <c r="E9" s="133" t="e">
        <f>#REF!</f>
        <v>#REF!</v>
      </c>
      <c r="F9" s="148" t="e">
        <f t="shared" si="1"/>
        <v>#REF!</v>
      </c>
      <c r="G9" s="149" t="e">
        <f t="shared" si="2"/>
        <v>#REF!</v>
      </c>
      <c r="H9" s="150" t="e">
        <f>IF(#REF!=TRUE,"",TEXT(F9,"dd"))</f>
        <v>#REF!</v>
      </c>
      <c r="I9" s="151" t="e">
        <f t="shared" si="3"/>
        <v>#REF!</v>
      </c>
      <c r="J9" s="151" t="e">
        <f t="shared" si="4"/>
        <v>#REF!</v>
      </c>
      <c r="K9" s="151" t="e">
        <f>IF(#REF!=TRUE,"",TEXT(G9,"dd"))</f>
        <v>#REF!</v>
      </c>
      <c r="L9" s="151" t="e">
        <f t="shared" si="5"/>
        <v>#REF!</v>
      </c>
      <c r="M9" s="152" t="e">
        <f t="shared" si="6"/>
        <v>#REF!</v>
      </c>
      <c r="N9" s="119" t="e">
        <f>#REF!</f>
        <v>#REF!</v>
      </c>
      <c r="O9" s="119" t="e">
        <f>#REF!</f>
        <v>#REF!</v>
      </c>
      <c r="P9" s="119" t="e">
        <f t="shared" si="7"/>
        <v>#REF!</v>
      </c>
      <c r="Q9" s="119" t="e">
        <f>CONCATENATE(IF(ISBLANK($W$30),"             ",$W$30),"-",IF(#REF!=TRUE,TEXT(F9,"___.mm.yyyy"),TEXT(F9,"dd.mm.yyyy")))</f>
        <v>#REF!</v>
      </c>
      <c r="R9" s="119" t="e">
        <f t="shared" si="8"/>
        <v>#REF!</v>
      </c>
      <c r="S9" s="119" t="e">
        <f t="shared" si="9"/>
        <v>#REF!</v>
      </c>
      <c r="T9" s="119" t="e">
        <f t="shared" si="10"/>
        <v>#REF!</v>
      </c>
      <c r="U9" s="379" t="s">
        <v>140</v>
      </c>
      <c r="V9" s="349"/>
      <c r="W9" s="156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122" t="str">
        <f>CONCATENATE("09: ",IF(ISTEXT(Y9),Y9,"-"))</f>
        <v>09: 0</v>
      </c>
      <c r="Y9" s="123" t="str">
        <f t="shared" si="0"/>
        <v>0</v>
      </c>
      <c r="Z9" s="123">
        <f>X243</f>
        <v>0</v>
      </c>
      <c r="AA9" s="123">
        <f>X232</f>
        <v>0</v>
      </c>
      <c r="AB9" s="123">
        <f>X247</f>
        <v>0</v>
      </c>
      <c r="AC9" s="123">
        <f>X236</f>
        <v>0</v>
      </c>
      <c r="AD9" s="123">
        <f>X239</f>
        <v>0</v>
      </c>
      <c r="AE9" s="208"/>
      <c r="AF9" s="208"/>
      <c r="AG9" s="208"/>
      <c r="AH9" s="154"/>
      <c r="AI9" s="140" t="e">
        <f>#REF!</f>
        <v>#REF!</v>
      </c>
      <c r="AJ9" s="141" t="e">
        <f>#REF!</f>
        <v>#REF!</v>
      </c>
      <c r="AK9" s="141" t="e">
        <f t="shared" si="11"/>
        <v>#REF!</v>
      </c>
      <c r="AL9" s="142" t="e">
        <f t="shared" si="12"/>
        <v>#REF!</v>
      </c>
      <c r="AM9" s="143" t="e">
        <f t="shared" si="13"/>
        <v>#REF!</v>
      </c>
      <c r="AN9" s="144" t="e">
        <f t="shared" si="14"/>
        <v>#REF!</v>
      </c>
      <c r="AO9" s="144" t="e">
        <f t="shared" si="15"/>
        <v>#REF!</v>
      </c>
      <c r="AP9" s="126" t="e">
        <f>#REF!</f>
        <v>#REF!</v>
      </c>
      <c r="AQ9" s="145" t="e">
        <f>#REF!</f>
        <v>#REF!</v>
      </c>
      <c r="AR9" s="145" t="e">
        <f t="shared" si="16"/>
        <v>#REF!</v>
      </c>
      <c r="AS9" s="146" t="e">
        <f t="shared" si="17"/>
        <v>#REF!</v>
      </c>
      <c r="AT9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127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126" t="e">
        <f>#REF!</f>
        <v>#REF!</v>
      </c>
      <c r="AW9" s="126" t="e">
        <f>#REF!</f>
        <v>#REF!</v>
      </c>
      <c r="AX9" s="126" t="str">
        <f t="shared" si="18"/>
        <v/>
      </c>
      <c r="AY9" s="126" t="str">
        <f t="shared" si="19"/>
        <v/>
      </c>
      <c r="AZ9" s="126" t="str">
        <f t="shared" si="20"/>
        <v/>
      </c>
      <c r="BA9" s="126" t="str">
        <f t="shared" si="21"/>
        <v/>
      </c>
      <c r="BB9" s="126" t="e">
        <f>IF(BB8=TRUE,"НЕ ","")</f>
        <v>#REF!</v>
      </c>
      <c r="BC9" s="126"/>
    </row>
    <row r="10" spans="1:55" ht="15.75" customHeight="1">
      <c r="A10" s="130">
        <v>9</v>
      </c>
      <c r="B10" s="131" t="e">
        <f>#REF!</f>
        <v>#REF!</v>
      </c>
      <c r="C10" s="132" t="e">
        <f>#REF!</f>
        <v>#REF!</v>
      </c>
      <c r="D10" s="131" t="e">
        <f>#REF!</f>
        <v>#REF!</v>
      </c>
      <c r="E10" s="133" t="e">
        <f>#REF!</f>
        <v>#REF!</v>
      </c>
      <c r="F10" s="148" t="e">
        <f t="shared" si="1"/>
        <v>#REF!</v>
      </c>
      <c r="G10" s="149" t="e">
        <f t="shared" si="2"/>
        <v>#REF!</v>
      </c>
      <c r="H10" s="150" t="e">
        <f>IF(#REF!=TRUE,"",TEXT(F10,"dd"))</f>
        <v>#REF!</v>
      </c>
      <c r="I10" s="151" t="e">
        <f t="shared" si="3"/>
        <v>#REF!</v>
      </c>
      <c r="J10" s="151" t="e">
        <f t="shared" si="4"/>
        <v>#REF!</v>
      </c>
      <c r="K10" s="151" t="e">
        <f>IF(#REF!=TRUE,"",TEXT(G10,"dd"))</f>
        <v>#REF!</v>
      </c>
      <c r="L10" s="151" t="e">
        <f t="shared" si="5"/>
        <v>#REF!</v>
      </c>
      <c r="M10" s="152" t="e">
        <f t="shared" si="6"/>
        <v>#REF!</v>
      </c>
      <c r="N10" s="119" t="e">
        <f>#REF!</f>
        <v>#REF!</v>
      </c>
      <c r="O10" s="119" t="e">
        <f>#REF!</f>
        <v>#REF!</v>
      </c>
      <c r="P10" s="119" t="e">
        <f t="shared" si="7"/>
        <v>#REF!</v>
      </c>
      <c r="Q10" s="119" t="e">
        <f>CONCATENATE(IF(ISBLANK($W$30),"             ",$W$30),"-",IF(#REF!=TRUE,TEXT(F10,"___.mm.yyyy"),TEXT(F10,"dd.mm.yyyy")))</f>
        <v>#REF!</v>
      </c>
      <c r="R10" s="119" t="e">
        <f t="shared" si="8"/>
        <v>#REF!</v>
      </c>
      <c r="S10" s="119" t="e">
        <f t="shared" si="9"/>
        <v>#REF!</v>
      </c>
      <c r="T10" s="119" t="e">
        <f t="shared" si="10"/>
        <v>#REF!</v>
      </c>
      <c r="U10" s="157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123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58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122" t="str">
        <f>CONCATENATE("10: ",IF(ISTEXT(Y10),Y10,"-"))</f>
        <v>10: 0</v>
      </c>
      <c r="Y10" s="123" t="str">
        <f t="shared" si="0"/>
        <v>0</v>
      </c>
      <c r="Z10" s="123">
        <f>X265</f>
        <v>0</v>
      </c>
      <c r="AA10" s="123">
        <f>X254</f>
        <v>0</v>
      </c>
      <c r="AB10" s="123">
        <f>X269</f>
        <v>0</v>
      </c>
      <c r="AC10" s="123">
        <f>X258</f>
        <v>0</v>
      </c>
      <c r="AD10" s="123">
        <f>X261</f>
        <v>0</v>
      </c>
      <c r="AE10" s="208"/>
      <c r="AF10" s="208"/>
      <c r="AG10" s="208"/>
      <c r="AH10" s="154"/>
      <c r="AI10" s="140" t="e">
        <f>#REF!</f>
        <v>#REF!</v>
      </c>
      <c r="AJ10" s="141" t="e">
        <f>#REF!</f>
        <v>#REF!</v>
      </c>
      <c r="AK10" s="141" t="e">
        <f t="shared" si="11"/>
        <v>#REF!</v>
      </c>
      <c r="AL10" s="142" t="e">
        <f t="shared" si="12"/>
        <v>#REF!</v>
      </c>
      <c r="AM10" s="143" t="e">
        <f t="shared" si="13"/>
        <v>#REF!</v>
      </c>
      <c r="AN10" s="144" t="e">
        <f t="shared" si="14"/>
        <v>#REF!</v>
      </c>
      <c r="AO10" s="144" t="e">
        <f t="shared" si="15"/>
        <v>#REF!</v>
      </c>
      <c r="AP10" s="126" t="e">
        <f>#REF!</f>
        <v>#REF!</v>
      </c>
      <c r="AQ10" s="145" t="e">
        <f>#REF!</f>
        <v>#REF!</v>
      </c>
      <c r="AR10" s="145" t="e">
        <f t="shared" si="16"/>
        <v>#REF!</v>
      </c>
      <c r="AS10" s="146" t="e">
        <f t="shared" si="17"/>
        <v>#REF!</v>
      </c>
      <c r="AT10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127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126" t="e">
        <f>#REF!</f>
        <v>#REF!</v>
      </c>
      <c r="AW10" s="126" t="e">
        <f>#REF!</f>
        <v>#REF!</v>
      </c>
      <c r="AX10" s="126" t="str">
        <f t="shared" si="18"/>
        <v/>
      </c>
      <c r="AY10" s="126" t="str">
        <f t="shared" si="19"/>
        <v/>
      </c>
      <c r="AZ10" s="126" t="str">
        <f t="shared" si="20"/>
        <v/>
      </c>
      <c r="BA10" s="126" t="str">
        <f t="shared" si="21"/>
        <v/>
      </c>
      <c r="BB10" s="126"/>
      <c r="BC10" s="126"/>
    </row>
    <row r="11" spans="1:55" ht="15.75" customHeight="1">
      <c r="A11" s="130">
        <v>10</v>
      </c>
      <c r="B11" s="131" t="e">
        <f>#REF!</f>
        <v>#REF!</v>
      </c>
      <c r="C11" s="132" t="e">
        <f>#REF!</f>
        <v>#REF!</v>
      </c>
      <c r="D11" s="131" t="e">
        <f>#REF!</f>
        <v>#REF!</v>
      </c>
      <c r="E11" s="133" t="e">
        <f>#REF!</f>
        <v>#REF!</v>
      </c>
      <c r="F11" s="148" t="e">
        <f t="shared" si="1"/>
        <v>#REF!</v>
      </c>
      <c r="G11" s="149" t="e">
        <f t="shared" si="2"/>
        <v>#REF!</v>
      </c>
      <c r="H11" s="150" t="e">
        <f>IF(#REF!=TRUE,"",TEXT(F11,"dd"))</f>
        <v>#REF!</v>
      </c>
      <c r="I11" s="151" t="e">
        <f t="shared" si="3"/>
        <v>#REF!</v>
      </c>
      <c r="J11" s="151" t="e">
        <f t="shared" si="4"/>
        <v>#REF!</v>
      </c>
      <c r="K11" s="151" t="e">
        <f>IF(#REF!=TRUE,"",TEXT(G11,"dd"))</f>
        <v>#REF!</v>
      </c>
      <c r="L11" s="151" t="e">
        <f t="shared" si="5"/>
        <v>#REF!</v>
      </c>
      <c r="M11" s="152" t="e">
        <f t="shared" si="6"/>
        <v>#REF!</v>
      </c>
      <c r="N11" s="119" t="e">
        <f>#REF!</f>
        <v>#REF!</v>
      </c>
      <c r="O11" s="119" t="e">
        <f>#REF!</f>
        <v>#REF!</v>
      </c>
      <c r="P11" s="119" t="e">
        <f t="shared" si="7"/>
        <v>#REF!</v>
      </c>
      <c r="Q11" s="119" t="e">
        <f>CONCATENATE(IF(ISBLANK($W$30),"             ",$W$30),"-",IF(#REF!=TRUE,TEXT(F11,"___.mm.yyyy"),TEXT(F11,"dd.mm.yyyy")))</f>
        <v>#REF!</v>
      </c>
      <c r="R11" s="119" t="e">
        <f t="shared" si="8"/>
        <v>#REF!</v>
      </c>
      <c r="S11" s="119" t="e">
        <f t="shared" si="9"/>
        <v>#REF!</v>
      </c>
      <c r="T11" s="119" t="e">
        <f t="shared" si="10"/>
        <v>#REF!</v>
      </c>
      <c r="U11" s="157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123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58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122" t="str">
        <f>CONCATENATE("11: ",IF(ISTEXT(Y11),Y11,"-"))</f>
        <v>11: 0</v>
      </c>
      <c r="Y11" s="123" t="str">
        <f t="shared" si="0"/>
        <v>0</v>
      </c>
      <c r="Z11" s="123">
        <f>X287</f>
        <v>0</v>
      </c>
      <c r="AA11" s="123">
        <f>X276</f>
        <v>0</v>
      </c>
      <c r="AB11" s="123">
        <f>X291</f>
        <v>0</v>
      </c>
      <c r="AC11" s="123">
        <f>X280</f>
        <v>0</v>
      </c>
      <c r="AD11" s="123">
        <f>X283</f>
        <v>0</v>
      </c>
      <c r="AE11" s="208"/>
      <c r="AF11" s="208"/>
      <c r="AG11" s="208"/>
      <c r="AH11" s="154"/>
      <c r="AI11" s="140" t="e">
        <f>#REF!</f>
        <v>#REF!</v>
      </c>
      <c r="AJ11" s="141" t="e">
        <f>#REF!</f>
        <v>#REF!</v>
      </c>
      <c r="AK11" s="141" t="e">
        <f t="shared" si="11"/>
        <v>#REF!</v>
      </c>
      <c r="AL11" s="142" t="e">
        <f t="shared" si="12"/>
        <v>#REF!</v>
      </c>
      <c r="AM11" s="143" t="e">
        <f t="shared" si="13"/>
        <v>#REF!</v>
      </c>
      <c r="AN11" s="144" t="e">
        <f t="shared" si="14"/>
        <v>#REF!</v>
      </c>
      <c r="AO11" s="144" t="e">
        <f t="shared" si="15"/>
        <v>#REF!</v>
      </c>
      <c r="AP11" s="126" t="e">
        <f>#REF!</f>
        <v>#REF!</v>
      </c>
      <c r="AQ11" s="145" t="e">
        <f>#REF!</f>
        <v>#REF!</v>
      </c>
      <c r="AR11" s="145" t="e">
        <f t="shared" si="16"/>
        <v>#REF!</v>
      </c>
      <c r="AS11" s="146" t="e">
        <f t="shared" si="17"/>
        <v>#REF!</v>
      </c>
      <c r="AT11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127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126" t="e">
        <f>#REF!</f>
        <v>#REF!</v>
      </c>
      <c r="AW11" s="126" t="e">
        <f>#REF!</f>
        <v>#REF!</v>
      </c>
      <c r="AX11" s="126" t="str">
        <f t="shared" si="18"/>
        <v/>
      </c>
      <c r="AY11" s="126" t="str">
        <f t="shared" si="19"/>
        <v/>
      </c>
      <c r="AZ11" s="126" t="str">
        <f t="shared" si="20"/>
        <v/>
      </c>
      <c r="BA11" s="126" t="str">
        <f t="shared" si="21"/>
        <v/>
      </c>
      <c r="BB11" s="126"/>
      <c r="BC11" s="126"/>
    </row>
    <row r="12" spans="1:55" ht="15.75" customHeight="1">
      <c r="A12" s="130">
        <v>11</v>
      </c>
      <c r="B12" s="131" t="e">
        <f>#REF!</f>
        <v>#REF!</v>
      </c>
      <c r="C12" s="132" t="e">
        <f>#REF!</f>
        <v>#REF!</v>
      </c>
      <c r="D12" s="131" t="e">
        <f>#REF!</f>
        <v>#REF!</v>
      </c>
      <c r="E12" s="133" t="e">
        <f>#REF!</f>
        <v>#REF!</v>
      </c>
      <c r="F12" s="148" t="e">
        <f t="shared" si="1"/>
        <v>#REF!</v>
      </c>
      <c r="G12" s="149" t="e">
        <f t="shared" si="2"/>
        <v>#REF!</v>
      </c>
      <c r="H12" s="150" t="e">
        <f>IF(#REF!=TRUE,"",TEXT(F12,"dd"))</f>
        <v>#REF!</v>
      </c>
      <c r="I12" s="151" t="e">
        <f t="shared" si="3"/>
        <v>#REF!</v>
      </c>
      <c r="J12" s="151" t="e">
        <f t="shared" si="4"/>
        <v>#REF!</v>
      </c>
      <c r="K12" s="151" t="e">
        <f>IF(#REF!=TRUE,"",TEXT(G12,"dd"))</f>
        <v>#REF!</v>
      </c>
      <c r="L12" s="151" t="e">
        <f t="shared" si="5"/>
        <v>#REF!</v>
      </c>
      <c r="M12" s="152" t="e">
        <f t="shared" si="6"/>
        <v>#REF!</v>
      </c>
      <c r="N12" s="119" t="e">
        <f>#REF!</f>
        <v>#REF!</v>
      </c>
      <c r="O12" s="119" t="e">
        <f>#REF!</f>
        <v>#REF!</v>
      </c>
      <c r="P12" s="119" t="e">
        <f t="shared" si="7"/>
        <v>#REF!</v>
      </c>
      <c r="Q12" s="119" t="e">
        <f>CONCATENATE(IF(ISBLANK($W$30),"             ",$W$30),"-",IF(#REF!=TRUE,TEXT(F12,"___.mm.yyyy"),TEXT(F12,"dd.mm.yyyy")))</f>
        <v>#REF!</v>
      </c>
      <c r="R12" s="119" t="e">
        <f t="shared" si="8"/>
        <v>#REF!</v>
      </c>
      <c r="S12" s="119" t="e">
        <f t="shared" si="9"/>
        <v>#REF!</v>
      </c>
      <c r="T12" s="119" t="e">
        <f t="shared" si="10"/>
        <v>#REF!</v>
      </c>
      <c r="U12" s="373" t="e">
        <f>CONCATENATE(U10,IF(ISTEXT(U10),", ",""),U11)</f>
        <v>#REF!</v>
      </c>
      <c r="V12" s="208"/>
      <c r="W12" s="355"/>
      <c r="X12" s="122" t="str">
        <f>CONCATENATE("12: ",IF(ISTEXT(Y12),Y12,"-"))</f>
        <v>12: 0</v>
      </c>
      <c r="Y12" s="123" t="str">
        <f t="shared" si="0"/>
        <v>0</v>
      </c>
      <c r="Z12" s="123">
        <f>X309</f>
        <v>0</v>
      </c>
      <c r="AA12" s="123">
        <f>X298</f>
        <v>0</v>
      </c>
      <c r="AB12" s="123">
        <f>X313</f>
        <v>0</v>
      </c>
      <c r="AC12" s="123">
        <f>X302</f>
        <v>0</v>
      </c>
      <c r="AD12" s="123">
        <f>X305</f>
        <v>0</v>
      </c>
      <c r="AE12" s="383" t="s">
        <v>139</v>
      </c>
      <c r="AF12" s="208"/>
      <c r="AG12" s="208"/>
      <c r="AH12" s="160"/>
      <c r="AI12" s="140" t="e">
        <f>#REF!</f>
        <v>#REF!</v>
      </c>
      <c r="AJ12" s="141" t="e">
        <f>#REF!</f>
        <v>#REF!</v>
      </c>
      <c r="AK12" s="141" t="e">
        <f t="shared" si="11"/>
        <v>#REF!</v>
      </c>
      <c r="AL12" s="142" t="e">
        <f t="shared" si="12"/>
        <v>#REF!</v>
      </c>
      <c r="AM12" s="143" t="e">
        <f t="shared" si="13"/>
        <v>#REF!</v>
      </c>
      <c r="AN12" s="144" t="e">
        <f t="shared" si="14"/>
        <v>#REF!</v>
      </c>
      <c r="AO12" s="144" t="e">
        <f t="shared" si="15"/>
        <v>#REF!</v>
      </c>
      <c r="AP12" s="126" t="e">
        <f>#REF!</f>
        <v>#REF!</v>
      </c>
      <c r="AQ12" s="145" t="e">
        <f>#REF!</f>
        <v>#REF!</v>
      </c>
      <c r="AR12" s="145" t="e">
        <f t="shared" si="16"/>
        <v>#REF!</v>
      </c>
      <c r="AS12" s="146" t="e">
        <f t="shared" si="17"/>
        <v>#REF!</v>
      </c>
      <c r="AT12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127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126" t="e">
        <f>#REF!</f>
        <v>#REF!</v>
      </c>
      <c r="AW12" s="126" t="e">
        <f>#REF!</f>
        <v>#REF!</v>
      </c>
      <c r="AX12" s="126" t="str">
        <f t="shared" si="18"/>
        <v/>
      </c>
      <c r="AY12" s="126" t="str">
        <f t="shared" si="19"/>
        <v/>
      </c>
      <c r="AZ12" s="126" t="str">
        <f t="shared" si="20"/>
        <v/>
      </c>
      <c r="BA12" s="126" t="str">
        <f t="shared" si="21"/>
        <v/>
      </c>
      <c r="BB12" s="126"/>
      <c r="BC12" s="126"/>
    </row>
    <row r="13" spans="1:55" ht="15.75" customHeight="1">
      <c r="A13" s="130">
        <v>12</v>
      </c>
      <c r="B13" s="131" t="e">
        <f>#REF!</f>
        <v>#REF!</v>
      </c>
      <c r="C13" s="132" t="e">
        <f>#REF!</f>
        <v>#REF!</v>
      </c>
      <c r="D13" s="131" t="e">
        <f>#REF!</f>
        <v>#REF!</v>
      </c>
      <c r="E13" s="133" t="e">
        <f>#REF!</f>
        <v>#REF!</v>
      </c>
      <c r="F13" s="148" t="e">
        <f t="shared" si="1"/>
        <v>#REF!</v>
      </c>
      <c r="G13" s="149" t="e">
        <f t="shared" si="2"/>
        <v>#REF!</v>
      </c>
      <c r="H13" s="150" t="e">
        <f>IF(#REF!=TRUE,"",TEXT(F13,"dd"))</f>
        <v>#REF!</v>
      </c>
      <c r="I13" s="151" t="e">
        <f t="shared" si="3"/>
        <v>#REF!</v>
      </c>
      <c r="J13" s="151" t="e">
        <f t="shared" si="4"/>
        <v>#REF!</v>
      </c>
      <c r="K13" s="151" t="e">
        <f>IF(#REF!=TRUE,"",TEXT(G13,"dd"))</f>
        <v>#REF!</v>
      </c>
      <c r="L13" s="151" t="e">
        <f t="shared" si="5"/>
        <v>#REF!</v>
      </c>
      <c r="M13" s="152" t="e">
        <f t="shared" si="6"/>
        <v>#REF!</v>
      </c>
      <c r="N13" s="119" t="e">
        <f>#REF!</f>
        <v>#REF!</v>
      </c>
      <c r="O13" s="119" t="e">
        <f>#REF!</f>
        <v>#REF!</v>
      </c>
      <c r="P13" s="119" t="e">
        <f t="shared" si="7"/>
        <v>#REF!</v>
      </c>
      <c r="Q13" s="119" t="e">
        <f>CONCATENATE(IF(ISBLANK($W$30),"             ",$W$30),"-",IF(#REF!=TRUE,TEXT(F13,"___.mm.yyyy"),TEXT(F13,"dd.mm.yyyy")))</f>
        <v>#REF!</v>
      </c>
      <c r="R13" s="119" t="e">
        <f t="shared" si="8"/>
        <v>#REF!</v>
      </c>
      <c r="S13" s="119" t="e">
        <f t="shared" si="9"/>
        <v>#REF!</v>
      </c>
      <c r="T13" s="119" t="e">
        <f t="shared" si="10"/>
        <v>#REF!</v>
      </c>
      <c r="U13" s="376"/>
      <c r="V13" s="377"/>
      <c r="W13" s="378"/>
      <c r="X13" s="122" t="str">
        <f>CONCATENATE("13: ",IF(ISTEXT(Y13),Y13,"-"))</f>
        <v>13: 0</v>
      </c>
      <c r="Y13" s="123" t="str">
        <f t="shared" si="0"/>
        <v>0</v>
      </c>
      <c r="Z13" s="123">
        <f>X331</f>
        <v>0</v>
      </c>
      <c r="AA13" s="123">
        <f>X320</f>
        <v>0</v>
      </c>
      <c r="AB13" s="123">
        <f>X335</f>
        <v>0</v>
      </c>
      <c r="AC13" s="123">
        <f>X324</f>
        <v>0</v>
      </c>
      <c r="AD13" s="123">
        <f>X327</f>
        <v>0</v>
      </c>
      <c r="AE13" s="383" t="s">
        <v>15</v>
      </c>
      <c r="AF13" s="208"/>
      <c r="AG13" s="208"/>
      <c r="AH13" s="160"/>
      <c r="AI13" s="140" t="e">
        <f>#REF!</f>
        <v>#REF!</v>
      </c>
      <c r="AJ13" s="141" t="e">
        <f>#REF!</f>
        <v>#REF!</v>
      </c>
      <c r="AK13" s="141" t="e">
        <f t="shared" si="11"/>
        <v>#REF!</v>
      </c>
      <c r="AL13" s="142" t="e">
        <f t="shared" si="12"/>
        <v>#REF!</v>
      </c>
      <c r="AM13" s="143" t="e">
        <f t="shared" si="13"/>
        <v>#REF!</v>
      </c>
      <c r="AN13" s="144" t="e">
        <f t="shared" si="14"/>
        <v>#REF!</v>
      </c>
      <c r="AO13" s="144" t="e">
        <f t="shared" si="15"/>
        <v>#REF!</v>
      </c>
      <c r="AP13" s="126" t="e">
        <f>#REF!</f>
        <v>#REF!</v>
      </c>
      <c r="AQ13" s="145" t="e">
        <f>#REF!</f>
        <v>#REF!</v>
      </c>
      <c r="AR13" s="145" t="e">
        <f t="shared" si="16"/>
        <v>#REF!</v>
      </c>
      <c r="AS13" s="146" t="e">
        <f t="shared" si="17"/>
        <v>#REF!</v>
      </c>
      <c r="AT13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127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126" t="e">
        <f>#REF!</f>
        <v>#REF!</v>
      </c>
      <c r="AW13" s="126" t="e">
        <f>#REF!</f>
        <v>#REF!</v>
      </c>
      <c r="AX13" s="126" t="str">
        <f t="shared" si="18"/>
        <v/>
      </c>
      <c r="AY13" s="126" t="str">
        <f t="shared" si="19"/>
        <v/>
      </c>
      <c r="AZ13" s="126" t="str">
        <f t="shared" si="20"/>
        <v/>
      </c>
      <c r="BA13" s="126" t="str">
        <f t="shared" si="21"/>
        <v/>
      </c>
      <c r="BB13" s="126"/>
      <c r="BC13" s="126"/>
    </row>
    <row r="14" spans="1:55" ht="15.75" customHeight="1">
      <c r="A14" s="130">
        <v>13</v>
      </c>
      <c r="B14" s="131" t="e">
        <f>#REF!</f>
        <v>#REF!</v>
      </c>
      <c r="C14" s="132" t="e">
        <f>#REF!</f>
        <v>#REF!</v>
      </c>
      <c r="D14" s="131" t="e">
        <f>#REF!</f>
        <v>#REF!</v>
      </c>
      <c r="E14" s="133" t="e">
        <f>#REF!</f>
        <v>#REF!</v>
      </c>
      <c r="F14" s="148" t="e">
        <f t="shared" si="1"/>
        <v>#REF!</v>
      </c>
      <c r="G14" s="149" t="e">
        <f t="shared" si="2"/>
        <v>#REF!</v>
      </c>
      <c r="H14" s="150" t="e">
        <f>IF(#REF!=TRUE,"",TEXT(F14,"dd"))</f>
        <v>#REF!</v>
      </c>
      <c r="I14" s="151" t="e">
        <f t="shared" si="3"/>
        <v>#REF!</v>
      </c>
      <c r="J14" s="151" t="e">
        <f t="shared" si="4"/>
        <v>#REF!</v>
      </c>
      <c r="K14" s="151" t="e">
        <f>IF(#REF!=TRUE,"",TEXT(G14,"dd"))</f>
        <v>#REF!</v>
      </c>
      <c r="L14" s="151" t="e">
        <f t="shared" si="5"/>
        <v>#REF!</v>
      </c>
      <c r="M14" s="152" t="e">
        <f t="shared" si="6"/>
        <v>#REF!</v>
      </c>
      <c r="N14" s="119" t="e">
        <f>#REF!</f>
        <v>#REF!</v>
      </c>
      <c r="O14" s="119" t="e">
        <f>#REF!</f>
        <v>#REF!</v>
      </c>
      <c r="P14" s="119" t="e">
        <f t="shared" si="7"/>
        <v>#REF!</v>
      </c>
      <c r="Q14" s="119" t="e">
        <f>CONCATENATE(IF(ISBLANK($W$30),"             ",$W$30),"-",IF(#REF!=TRUE,TEXT(F14,"___.mm.yyyy"),TEXT(F14,"dd.mm.yyyy")))</f>
        <v>#REF!</v>
      </c>
      <c r="R14" s="119" t="e">
        <f t="shared" si="8"/>
        <v>#REF!</v>
      </c>
      <c r="S14" s="119" t="e">
        <f t="shared" si="9"/>
        <v>#REF!</v>
      </c>
      <c r="T14" s="119" t="e">
        <f t="shared" si="10"/>
        <v>#REF!</v>
      </c>
      <c r="U14" s="379" t="s">
        <v>32</v>
      </c>
      <c r="V14" s="349"/>
      <c r="W14" s="350"/>
      <c r="X14" s="122" t="str">
        <f>CONCATENATE("14: ",IF(ISTEXT(Y14),Y14,"-"))</f>
        <v>14: 0</v>
      </c>
      <c r="Y14" s="123" t="str">
        <f t="shared" si="0"/>
        <v>0</v>
      </c>
      <c r="Z14" s="123">
        <f>X353</f>
        <v>0</v>
      </c>
      <c r="AA14" s="123">
        <f>X342</f>
        <v>0</v>
      </c>
      <c r="AB14" s="123">
        <f>X357</f>
        <v>0</v>
      </c>
      <c r="AC14" s="123">
        <f>X346</f>
        <v>0</v>
      </c>
      <c r="AD14" s="123">
        <f>X349</f>
        <v>0</v>
      </c>
      <c r="AE14" s="383" t="s">
        <v>13</v>
      </c>
      <c r="AF14" s="208"/>
      <c r="AG14" s="208"/>
      <c r="AH14" s="160"/>
      <c r="AI14" s="140" t="e">
        <f>#REF!</f>
        <v>#REF!</v>
      </c>
      <c r="AJ14" s="141" t="e">
        <f>#REF!</f>
        <v>#REF!</v>
      </c>
      <c r="AK14" s="141" t="e">
        <f t="shared" si="11"/>
        <v>#REF!</v>
      </c>
      <c r="AL14" s="142" t="e">
        <f t="shared" si="12"/>
        <v>#REF!</v>
      </c>
      <c r="AM14" s="143" t="e">
        <f t="shared" si="13"/>
        <v>#REF!</v>
      </c>
      <c r="AN14" s="144" t="e">
        <f t="shared" si="14"/>
        <v>#REF!</v>
      </c>
      <c r="AO14" s="144" t="e">
        <f t="shared" si="15"/>
        <v>#REF!</v>
      </c>
      <c r="AP14" s="126" t="e">
        <f>#REF!</f>
        <v>#REF!</v>
      </c>
      <c r="AQ14" s="145" t="e">
        <f>#REF!</f>
        <v>#REF!</v>
      </c>
      <c r="AR14" s="145" t="e">
        <f t="shared" si="16"/>
        <v>#REF!</v>
      </c>
      <c r="AS14" s="146" t="e">
        <f t="shared" si="17"/>
        <v>#REF!</v>
      </c>
      <c r="AT14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127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126" t="e">
        <f>#REF!</f>
        <v>#REF!</v>
      </c>
      <c r="AW14" s="126" t="e">
        <f>#REF!</f>
        <v>#REF!</v>
      </c>
      <c r="AX14" s="126" t="str">
        <f t="shared" si="18"/>
        <v/>
      </c>
      <c r="AY14" s="126" t="str">
        <f t="shared" si="19"/>
        <v/>
      </c>
      <c r="AZ14" s="126" t="str">
        <f t="shared" si="20"/>
        <v/>
      </c>
      <c r="BA14" s="126" t="str">
        <f t="shared" si="21"/>
        <v/>
      </c>
      <c r="BB14" s="126"/>
      <c r="BC14" s="126"/>
    </row>
    <row r="15" spans="1:55" ht="15.75" customHeight="1">
      <c r="A15" s="130">
        <v>14</v>
      </c>
      <c r="B15" s="131" t="e">
        <f>#REF!</f>
        <v>#REF!</v>
      </c>
      <c r="C15" s="132" t="e">
        <f>#REF!</f>
        <v>#REF!</v>
      </c>
      <c r="D15" s="131" t="e">
        <f>#REF!</f>
        <v>#REF!</v>
      </c>
      <c r="E15" s="133" t="e">
        <f>#REF!</f>
        <v>#REF!</v>
      </c>
      <c r="F15" s="148" t="e">
        <f t="shared" si="1"/>
        <v>#REF!</v>
      </c>
      <c r="G15" s="149" t="e">
        <f t="shared" si="2"/>
        <v>#REF!</v>
      </c>
      <c r="H15" s="150" t="e">
        <f>IF(#REF!=TRUE,"",TEXT(F15,"dd"))</f>
        <v>#REF!</v>
      </c>
      <c r="I15" s="151" t="e">
        <f t="shared" si="3"/>
        <v>#REF!</v>
      </c>
      <c r="J15" s="151" t="e">
        <f t="shared" si="4"/>
        <v>#REF!</v>
      </c>
      <c r="K15" s="151" t="e">
        <f>IF(#REF!=TRUE,"",TEXT(G15,"dd"))</f>
        <v>#REF!</v>
      </c>
      <c r="L15" s="151" t="e">
        <f t="shared" si="5"/>
        <v>#REF!</v>
      </c>
      <c r="M15" s="152" t="e">
        <f t="shared" si="6"/>
        <v>#REF!</v>
      </c>
      <c r="N15" s="119" t="e">
        <f>#REF!</f>
        <v>#REF!</v>
      </c>
      <c r="O15" s="119" t="e">
        <f>#REF!</f>
        <v>#REF!</v>
      </c>
      <c r="P15" s="119" t="e">
        <f t="shared" si="7"/>
        <v>#REF!</v>
      </c>
      <c r="Q15" s="119" t="e">
        <f>CONCATENATE(IF(ISBLANK($W$30),"             ",$W$30),"-",IF(#REF!=TRUE,TEXT(F15,"___.mm.yyyy"),TEXT(F15,"dd.mm.yyyy")))</f>
        <v>#REF!</v>
      </c>
      <c r="R15" s="119" t="e">
        <f t="shared" si="8"/>
        <v>#REF!</v>
      </c>
      <c r="S15" s="119" t="e">
        <f t="shared" si="9"/>
        <v>#REF!</v>
      </c>
      <c r="T15" s="119" t="e">
        <f t="shared" si="10"/>
        <v>#REF!</v>
      </c>
      <c r="U15" s="157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123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61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122" t="str">
        <f>CONCATENATE("15: ",IF(ISTEXT(Y15),Y15,"-"))</f>
        <v>15: 0</v>
      </c>
      <c r="Y15" s="123" t="str">
        <f t="shared" si="0"/>
        <v>0</v>
      </c>
      <c r="Z15" s="123">
        <f>X375</f>
        <v>0</v>
      </c>
      <c r="AA15" s="123">
        <f>X364</f>
        <v>0</v>
      </c>
      <c r="AB15" s="123">
        <f>X379</f>
        <v>0</v>
      </c>
      <c r="AC15" s="123">
        <f>X368</f>
        <v>0</v>
      </c>
      <c r="AD15" s="123">
        <f>X371</f>
        <v>0</v>
      </c>
      <c r="AE15" s="370" t="s">
        <v>149</v>
      </c>
      <c r="AF15" s="208"/>
      <c r="AG15" s="208"/>
      <c r="AH15" s="154"/>
      <c r="AI15" s="140" t="e">
        <f>#REF!</f>
        <v>#REF!</v>
      </c>
      <c r="AJ15" s="141" t="e">
        <f>#REF!</f>
        <v>#REF!</v>
      </c>
      <c r="AK15" s="141" t="e">
        <f t="shared" si="11"/>
        <v>#REF!</v>
      </c>
      <c r="AL15" s="142" t="e">
        <f t="shared" si="12"/>
        <v>#REF!</v>
      </c>
      <c r="AM15" s="143" t="e">
        <f t="shared" si="13"/>
        <v>#REF!</v>
      </c>
      <c r="AN15" s="144" t="e">
        <f t="shared" si="14"/>
        <v>#REF!</v>
      </c>
      <c r="AO15" s="144" t="e">
        <f t="shared" si="15"/>
        <v>#REF!</v>
      </c>
      <c r="AP15" s="126" t="e">
        <f>#REF!</f>
        <v>#REF!</v>
      </c>
      <c r="AQ15" s="145" t="e">
        <f>#REF!</f>
        <v>#REF!</v>
      </c>
      <c r="AR15" s="145" t="e">
        <f t="shared" si="16"/>
        <v>#REF!</v>
      </c>
      <c r="AS15" s="146" t="e">
        <f t="shared" si="17"/>
        <v>#REF!</v>
      </c>
      <c r="AT15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127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126" t="e">
        <f>#REF!</f>
        <v>#REF!</v>
      </c>
      <c r="AW15" s="126" t="e">
        <f>#REF!</f>
        <v>#REF!</v>
      </c>
      <c r="AX15" s="126" t="str">
        <f t="shared" si="18"/>
        <v/>
      </c>
      <c r="AY15" s="126" t="str">
        <f t="shared" si="19"/>
        <v/>
      </c>
      <c r="AZ15" s="126" t="str">
        <f t="shared" si="20"/>
        <v/>
      </c>
      <c r="BA15" s="126" t="str">
        <f t="shared" si="21"/>
        <v/>
      </c>
      <c r="BB15" s="126"/>
      <c r="BC15" s="126"/>
    </row>
    <row r="16" spans="1:55" ht="15.75" customHeight="1">
      <c r="A16" s="130">
        <v>15</v>
      </c>
      <c r="B16" s="131" t="e">
        <f>#REF!</f>
        <v>#REF!</v>
      </c>
      <c r="C16" s="132" t="e">
        <f>#REF!</f>
        <v>#REF!</v>
      </c>
      <c r="D16" s="131" t="e">
        <f>#REF!</f>
        <v>#REF!</v>
      </c>
      <c r="E16" s="133" t="e">
        <f>#REF!</f>
        <v>#REF!</v>
      </c>
      <c r="F16" s="148" t="e">
        <f t="shared" si="1"/>
        <v>#REF!</v>
      </c>
      <c r="G16" s="149" t="e">
        <f t="shared" si="2"/>
        <v>#REF!</v>
      </c>
      <c r="H16" s="150" t="e">
        <f>IF(#REF!=TRUE,"",TEXT(F16,"dd"))</f>
        <v>#REF!</v>
      </c>
      <c r="I16" s="151" t="e">
        <f t="shared" si="3"/>
        <v>#REF!</v>
      </c>
      <c r="J16" s="151" t="e">
        <f t="shared" si="4"/>
        <v>#REF!</v>
      </c>
      <c r="K16" s="151" t="e">
        <f>IF(#REF!=TRUE,"",TEXT(G16,"dd"))</f>
        <v>#REF!</v>
      </c>
      <c r="L16" s="151" t="e">
        <f t="shared" si="5"/>
        <v>#REF!</v>
      </c>
      <c r="M16" s="152" t="e">
        <f t="shared" si="6"/>
        <v>#REF!</v>
      </c>
      <c r="N16" s="119" t="e">
        <f>#REF!</f>
        <v>#REF!</v>
      </c>
      <c r="O16" s="119" t="e">
        <f>#REF!</f>
        <v>#REF!</v>
      </c>
      <c r="P16" s="119" t="e">
        <f t="shared" si="7"/>
        <v>#REF!</v>
      </c>
      <c r="Q16" s="119" t="e">
        <f>CONCATENATE(IF(ISBLANK($W$30),"             ",$W$30),"-",IF(#REF!=TRUE,TEXT(F16,"___.mm.yyyy"),TEXT(F16,"dd.mm.yyyy")))</f>
        <v>#REF!</v>
      </c>
      <c r="R16" s="119" t="e">
        <f t="shared" si="8"/>
        <v>#REF!</v>
      </c>
      <c r="S16" s="119" t="e">
        <f t="shared" si="9"/>
        <v>#REF!</v>
      </c>
      <c r="T16" s="119" t="e">
        <f t="shared" si="10"/>
        <v>#REF!</v>
      </c>
      <c r="U16" s="162" t="e">
        <f>CONCATENATE(V15,IF(ISBLANK(W15),"          ",TEXT(W15," от dd.mm.yyyy" )))</f>
        <v>#REF!</v>
      </c>
      <c r="V16" s="123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58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122" t="str">
        <f>CONCATENATE("16: ",IF(ISTEXT(Y16),Y16,"-"))</f>
        <v>16: 0</v>
      </c>
      <c r="Y16" s="123" t="str">
        <f t="shared" si="0"/>
        <v>0</v>
      </c>
      <c r="Z16" s="123">
        <f>X397</f>
        <v>0</v>
      </c>
      <c r="AA16" s="123">
        <f>X386</f>
        <v>0</v>
      </c>
      <c r="AB16" s="123">
        <f>X401</f>
        <v>0</v>
      </c>
      <c r="AC16" s="123">
        <f>X390</f>
        <v>0</v>
      </c>
      <c r="AD16" s="123">
        <f>X393</f>
        <v>0</v>
      </c>
      <c r="AE16" s="369" t="e">
        <f>#REF!</f>
        <v>#REF!</v>
      </c>
      <c r="AF16" s="208"/>
      <c r="AG16" s="208"/>
      <c r="AH16" s="154"/>
      <c r="AI16" s="140" t="e">
        <f>#REF!</f>
        <v>#REF!</v>
      </c>
      <c r="AJ16" s="141" t="e">
        <f>#REF!</f>
        <v>#REF!</v>
      </c>
      <c r="AK16" s="141" t="e">
        <f t="shared" si="11"/>
        <v>#REF!</v>
      </c>
      <c r="AL16" s="142" t="e">
        <f t="shared" si="12"/>
        <v>#REF!</v>
      </c>
      <c r="AM16" s="143" t="e">
        <f t="shared" si="13"/>
        <v>#REF!</v>
      </c>
      <c r="AN16" s="144" t="e">
        <f t="shared" si="14"/>
        <v>#REF!</v>
      </c>
      <c r="AO16" s="144" t="e">
        <f t="shared" si="15"/>
        <v>#REF!</v>
      </c>
      <c r="AP16" s="126" t="e">
        <f>#REF!</f>
        <v>#REF!</v>
      </c>
      <c r="AQ16" s="145" t="e">
        <f>#REF!</f>
        <v>#REF!</v>
      </c>
      <c r="AR16" s="145" t="e">
        <f t="shared" si="16"/>
        <v>#REF!</v>
      </c>
      <c r="AS16" s="146" t="e">
        <f t="shared" si="17"/>
        <v>#REF!</v>
      </c>
      <c r="AT16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127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126" t="e">
        <f>#REF!</f>
        <v>#REF!</v>
      </c>
      <c r="AW16" s="126" t="e">
        <f>#REF!</f>
        <v>#REF!</v>
      </c>
      <c r="AX16" s="126" t="str">
        <f t="shared" si="18"/>
        <v/>
      </c>
      <c r="AY16" s="126" t="str">
        <f t="shared" si="19"/>
        <v/>
      </c>
      <c r="AZ16" s="126" t="str">
        <f t="shared" si="20"/>
        <v/>
      </c>
      <c r="BA16" s="126" t="str">
        <f t="shared" si="21"/>
        <v/>
      </c>
      <c r="BB16" s="126"/>
      <c r="BC16" s="126"/>
    </row>
    <row r="17" spans="1:55" ht="15.75" customHeight="1">
      <c r="A17" s="130">
        <v>16</v>
      </c>
      <c r="B17" s="131" t="e">
        <f>#REF!</f>
        <v>#REF!</v>
      </c>
      <c r="C17" s="132" t="e">
        <f>#REF!</f>
        <v>#REF!</v>
      </c>
      <c r="D17" s="131" t="e">
        <f>#REF!</f>
        <v>#REF!</v>
      </c>
      <c r="E17" s="133" t="e">
        <f>#REF!</f>
        <v>#REF!</v>
      </c>
      <c r="F17" s="148" t="e">
        <f t="shared" si="1"/>
        <v>#REF!</v>
      </c>
      <c r="G17" s="149" t="e">
        <f t="shared" si="2"/>
        <v>#REF!</v>
      </c>
      <c r="H17" s="150" t="e">
        <f>IF(#REF!=TRUE,"",TEXT(F17,"dd"))</f>
        <v>#REF!</v>
      </c>
      <c r="I17" s="151" t="e">
        <f t="shared" si="3"/>
        <v>#REF!</v>
      </c>
      <c r="J17" s="151" t="e">
        <f t="shared" si="4"/>
        <v>#REF!</v>
      </c>
      <c r="K17" s="151" t="e">
        <f>IF(#REF!=TRUE,"",TEXT(G17,"dd"))</f>
        <v>#REF!</v>
      </c>
      <c r="L17" s="151" t="e">
        <f t="shared" si="5"/>
        <v>#REF!</v>
      </c>
      <c r="M17" s="152" t="e">
        <f t="shared" si="6"/>
        <v>#REF!</v>
      </c>
      <c r="N17" s="119" t="e">
        <f>#REF!</f>
        <v>#REF!</v>
      </c>
      <c r="O17" s="119" t="e">
        <f>#REF!</f>
        <v>#REF!</v>
      </c>
      <c r="P17" s="119" t="e">
        <f t="shared" si="7"/>
        <v>#REF!</v>
      </c>
      <c r="Q17" s="119" t="e">
        <f>CONCATENATE(IF(ISBLANK($W$30),"             ",$W$30),"-",IF(#REF!=TRUE,TEXT(F17,"___.mm.yyyy"),TEXT(F17,"dd.mm.yyyy")))</f>
        <v>#REF!</v>
      </c>
      <c r="R17" s="119" t="e">
        <f t="shared" si="8"/>
        <v>#REF!</v>
      </c>
      <c r="S17" s="119" t="e">
        <f t="shared" si="9"/>
        <v>#REF!</v>
      </c>
      <c r="T17" s="119" t="e">
        <f t="shared" si="10"/>
        <v>#REF!</v>
      </c>
      <c r="U17" s="157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123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61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122" t="str">
        <f>CONCATENATE("17: ",IF(ISTEXT(Y17),Y17,"-"))</f>
        <v>17: 0</v>
      </c>
      <c r="Y17" s="123" t="str">
        <f t="shared" si="0"/>
        <v>0</v>
      </c>
      <c r="Z17" s="123">
        <f>X419</f>
        <v>0</v>
      </c>
      <c r="AA17" s="123">
        <f>X408</f>
        <v>0</v>
      </c>
      <c r="AB17" s="123">
        <f>X423</f>
        <v>0</v>
      </c>
      <c r="AC17" s="123">
        <f>X412</f>
        <v>0</v>
      </c>
      <c r="AD17" s="123">
        <f>X415</f>
        <v>0</v>
      </c>
      <c r="AE17" s="369" t="e">
        <f>#REF!</f>
        <v>#REF!</v>
      </c>
      <c r="AF17" s="208"/>
      <c r="AG17" s="208"/>
      <c r="AH17" s="154"/>
      <c r="AI17" s="140" t="e">
        <f>#REF!</f>
        <v>#REF!</v>
      </c>
      <c r="AJ17" s="141" t="e">
        <f>#REF!</f>
        <v>#REF!</v>
      </c>
      <c r="AK17" s="141" t="e">
        <f t="shared" si="11"/>
        <v>#REF!</v>
      </c>
      <c r="AL17" s="142" t="e">
        <f t="shared" si="12"/>
        <v>#REF!</v>
      </c>
      <c r="AM17" s="143" t="e">
        <f t="shared" si="13"/>
        <v>#REF!</v>
      </c>
      <c r="AN17" s="144" t="e">
        <f t="shared" si="14"/>
        <v>#REF!</v>
      </c>
      <c r="AO17" s="144" t="e">
        <f t="shared" si="15"/>
        <v>#REF!</v>
      </c>
      <c r="AP17" s="126" t="e">
        <f>#REF!</f>
        <v>#REF!</v>
      </c>
      <c r="AQ17" s="145" t="e">
        <f>#REF!</f>
        <v>#REF!</v>
      </c>
      <c r="AR17" s="145" t="e">
        <f t="shared" si="16"/>
        <v>#REF!</v>
      </c>
      <c r="AS17" s="146" t="e">
        <f t="shared" si="17"/>
        <v>#REF!</v>
      </c>
      <c r="AT17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127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126" t="e">
        <f>#REF!</f>
        <v>#REF!</v>
      </c>
      <c r="AW17" s="126" t="e">
        <f>#REF!</f>
        <v>#REF!</v>
      </c>
      <c r="AX17" s="126" t="str">
        <f t="shared" si="18"/>
        <v/>
      </c>
      <c r="AY17" s="126" t="str">
        <f t="shared" si="19"/>
        <v/>
      </c>
      <c r="AZ17" s="126" t="str">
        <f t="shared" si="20"/>
        <v/>
      </c>
      <c r="BA17" s="126" t="str">
        <f t="shared" si="21"/>
        <v/>
      </c>
      <c r="BB17" s="126"/>
      <c r="BC17" s="126"/>
    </row>
    <row r="18" spans="1:55" ht="15.75" customHeight="1">
      <c r="A18" s="130">
        <v>17</v>
      </c>
      <c r="B18" s="131" t="e">
        <f>#REF!</f>
        <v>#REF!</v>
      </c>
      <c r="C18" s="132" t="e">
        <f>#REF!</f>
        <v>#REF!</v>
      </c>
      <c r="D18" s="131" t="e">
        <f>#REF!</f>
        <v>#REF!</v>
      </c>
      <c r="E18" s="133" t="e">
        <f>#REF!</f>
        <v>#REF!</v>
      </c>
      <c r="F18" s="148" t="e">
        <f t="shared" si="1"/>
        <v>#REF!</v>
      </c>
      <c r="G18" s="149" t="e">
        <f t="shared" si="2"/>
        <v>#REF!</v>
      </c>
      <c r="H18" s="150" t="e">
        <f>IF(#REF!=TRUE,"",TEXT(F18,"dd"))</f>
        <v>#REF!</v>
      </c>
      <c r="I18" s="151" t="e">
        <f t="shared" si="3"/>
        <v>#REF!</v>
      </c>
      <c r="J18" s="151" t="e">
        <f t="shared" si="4"/>
        <v>#REF!</v>
      </c>
      <c r="K18" s="151" t="e">
        <f>IF(#REF!=TRUE,"",TEXT(G18,"dd"))</f>
        <v>#REF!</v>
      </c>
      <c r="L18" s="151" t="e">
        <f t="shared" si="5"/>
        <v>#REF!</v>
      </c>
      <c r="M18" s="152" t="e">
        <f t="shared" si="6"/>
        <v>#REF!</v>
      </c>
      <c r="N18" s="119" t="e">
        <f>#REF!</f>
        <v>#REF!</v>
      </c>
      <c r="O18" s="119" t="e">
        <f>#REF!</f>
        <v>#REF!</v>
      </c>
      <c r="P18" s="119" t="e">
        <f t="shared" si="7"/>
        <v>#REF!</v>
      </c>
      <c r="Q18" s="119" t="e">
        <f>CONCATENATE(IF(ISBLANK($W$30),"             ",$W$30),"-",IF(#REF!=TRUE,TEXT(F18,"___.mm.yyyy"),TEXT(F18,"dd.mm.yyyy")))</f>
        <v>#REF!</v>
      </c>
      <c r="R18" s="119" t="e">
        <f t="shared" si="8"/>
        <v>#REF!</v>
      </c>
      <c r="S18" s="119" t="e">
        <f t="shared" si="9"/>
        <v>#REF!</v>
      </c>
      <c r="T18" s="119" t="e">
        <f t="shared" si="10"/>
        <v>#REF!</v>
      </c>
      <c r="U18" s="162" t="e">
        <f>CONCATENATE(V17,IF(ISBLANK(W17),"          ",TEXT(W17," от dd.mm.yyyy" )))</f>
        <v>#REF!</v>
      </c>
      <c r="V18" s="123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63" t="str">
        <f>IF(SUM(W21:W22)&gt;0,"","(ненужное зачеркнуть)")</f>
        <v/>
      </c>
      <c r="X18" s="122" t="str">
        <f>CONCATENATE("18: ",IF(ISTEXT(Y18),Y18,"-"))</f>
        <v>18: 0</v>
      </c>
      <c r="Y18" s="123" t="str">
        <f t="shared" si="0"/>
        <v>0</v>
      </c>
      <c r="Z18" s="123">
        <f>X441</f>
        <v>0</v>
      </c>
      <c r="AA18" s="123">
        <f>X430</f>
        <v>0</v>
      </c>
      <c r="AB18" s="123">
        <f>X445</f>
        <v>0</v>
      </c>
      <c r="AC18" s="123">
        <f>X434</f>
        <v>0</v>
      </c>
      <c r="AD18" s="123">
        <f>X437</f>
        <v>0</v>
      </c>
      <c r="AE18" s="369" t="e">
        <f>#REF!</f>
        <v>#REF!</v>
      </c>
      <c r="AF18" s="208"/>
      <c r="AG18" s="208"/>
      <c r="AH18" s="154"/>
      <c r="AI18" s="140" t="e">
        <f>#REF!</f>
        <v>#REF!</v>
      </c>
      <c r="AJ18" s="141" t="e">
        <f>#REF!</f>
        <v>#REF!</v>
      </c>
      <c r="AK18" s="141" t="e">
        <f t="shared" si="11"/>
        <v>#REF!</v>
      </c>
      <c r="AL18" s="142" t="e">
        <f t="shared" si="12"/>
        <v>#REF!</v>
      </c>
      <c r="AM18" s="143" t="e">
        <f t="shared" si="13"/>
        <v>#REF!</v>
      </c>
      <c r="AN18" s="144" t="e">
        <f t="shared" si="14"/>
        <v>#REF!</v>
      </c>
      <c r="AO18" s="144" t="e">
        <f t="shared" si="15"/>
        <v>#REF!</v>
      </c>
      <c r="AP18" s="126" t="e">
        <f>#REF!</f>
        <v>#REF!</v>
      </c>
      <c r="AQ18" s="145" t="e">
        <f>#REF!</f>
        <v>#REF!</v>
      </c>
      <c r="AR18" s="145" t="e">
        <f t="shared" si="16"/>
        <v>#REF!</v>
      </c>
      <c r="AS18" s="146" t="e">
        <f t="shared" si="17"/>
        <v>#REF!</v>
      </c>
      <c r="AT18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127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126" t="e">
        <f>#REF!</f>
        <v>#REF!</v>
      </c>
      <c r="AW18" s="126" t="e">
        <f>#REF!</f>
        <v>#REF!</v>
      </c>
      <c r="AX18" s="126" t="str">
        <f t="shared" si="18"/>
        <v/>
      </c>
      <c r="AY18" s="126" t="str">
        <f t="shared" si="19"/>
        <v/>
      </c>
      <c r="AZ18" s="126" t="str">
        <f t="shared" si="20"/>
        <v/>
      </c>
      <c r="BA18" s="126" t="str">
        <f t="shared" si="21"/>
        <v/>
      </c>
      <c r="BB18" s="126"/>
      <c r="BC18" s="126"/>
    </row>
    <row r="19" spans="1:55" ht="15.75" customHeight="1">
      <c r="A19" s="130">
        <v>18</v>
      </c>
      <c r="B19" s="131" t="e">
        <f>#REF!</f>
        <v>#REF!</v>
      </c>
      <c r="C19" s="132" t="e">
        <f>#REF!</f>
        <v>#REF!</v>
      </c>
      <c r="D19" s="131" t="e">
        <f>#REF!</f>
        <v>#REF!</v>
      </c>
      <c r="E19" s="133" t="e">
        <f>#REF!</f>
        <v>#REF!</v>
      </c>
      <c r="F19" s="148" t="e">
        <f t="shared" si="1"/>
        <v>#REF!</v>
      </c>
      <c r="G19" s="149" t="e">
        <f t="shared" si="2"/>
        <v>#REF!</v>
      </c>
      <c r="H19" s="150" t="e">
        <f>IF(#REF!=TRUE,"",TEXT(F19,"dd"))</f>
        <v>#REF!</v>
      </c>
      <c r="I19" s="151" t="e">
        <f t="shared" si="3"/>
        <v>#REF!</v>
      </c>
      <c r="J19" s="151" t="e">
        <f t="shared" si="4"/>
        <v>#REF!</v>
      </c>
      <c r="K19" s="151" t="e">
        <f>IF(#REF!=TRUE,"",TEXT(G19,"dd"))</f>
        <v>#REF!</v>
      </c>
      <c r="L19" s="151" t="e">
        <f t="shared" si="5"/>
        <v>#REF!</v>
      </c>
      <c r="M19" s="152" t="e">
        <f t="shared" si="6"/>
        <v>#REF!</v>
      </c>
      <c r="N19" s="119" t="e">
        <f>#REF!</f>
        <v>#REF!</v>
      </c>
      <c r="O19" s="119" t="e">
        <f>#REF!</f>
        <v>#REF!</v>
      </c>
      <c r="P19" s="119" t="e">
        <f t="shared" si="7"/>
        <v>#REF!</v>
      </c>
      <c r="Q19" s="119" t="e">
        <f>CONCATENATE(IF(ISBLANK($W$30),"             ",$W$30),"-",IF(#REF!=TRUE,TEXT(F19,"___.mm.yyyy"),TEXT(F19,"dd.mm.yyyy")))</f>
        <v>#REF!</v>
      </c>
      <c r="R19" s="119" t="e">
        <f t="shared" si="8"/>
        <v>#REF!</v>
      </c>
      <c r="S19" s="119" t="e">
        <f t="shared" si="9"/>
        <v>#REF!</v>
      </c>
      <c r="T19" s="119" t="e">
        <f t="shared" si="10"/>
        <v>#REF!</v>
      </c>
      <c r="U19" s="155" t="e">
        <f>CONCATENATE(U15,IF(ISTEXT(U17),"; ",""),U17)</f>
        <v>#REF!</v>
      </c>
      <c r="V19" s="164" t="e">
        <f>CONCATENATE(U20,IF(ISBLANK(V20),"","; "),V20)</f>
        <v>#REF!</v>
      </c>
      <c r="W19" s="165" t="str">
        <f>IF(SUM(W21:W22)&gt;0,"СНИЛС","Лицензионная карточка")</f>
        <v>СНИЛС</v>
      </c>
      <c r="X19" s="122" t="str">
        <f>CONCATENATE("19: ",IF(ISTEXT(Y19),Y19,"-"))</f>
        <v>19: 0</v>
      </c>
      <c r="Y19" s="123" t="str">
        <f t="shared" si="0"/>
        <v>0</v>
      </c>
      <c r="Z19" s="123">
        <f>X463</f>
        <v>0</v>
      </c>
      <c r="AA19" s="123">
        <f>X452</f>
        <v>0</v>
      </c>
      <c r="AB19" s="123">
        <f>X467</f>
        <v>0</v>
      </c>
      <c r="AC19" s="123">
        <f>X456</f>
        <v>0</v>
      </c>
      <c r="AD19" s="123">
        <f>X459</f>
        <v>0</v>
      </c>
      <c r="AE19" s="370" t="s">
        <v>150</v>
      </c>
      <c r="AF19" s="208"/>
      <c r="AG19" s="208"/>
      <c r="AH19" s="154"/>
      <c r="AI19" s="140" t="e">
        <f>#REF!</f>
        <v>#REF!</v>
      </c>
      <c r="AJ19" s="141" t="e">
        <f>#REF!</f>
        <v>#REF!</v>
      </c>
      <c r="AK19" s="141" t="e">
        <f t="shared" si="11"/>
        <v>#REF!</v>
      </c>
      <c r="AL19" s="142" t="e">
        <f t="shared" si="12"/>
        <v>#REF!</v>
      </c>
      <c r="AM19" s="143" t="e">
        <f t="shared" si="13"/>
        <v>#REF!</v>
      </c>
      <c r="AN19" s="144" t="e">
        <f t="shared" si="14"/>
        <v>#REF!</v>
      </c>
      <c r="AO19" s="144" t="e">
        <f t="shared" si="15"/>
        <v>#REF!</v>
      </c>
      <c r="AP19" s="126" t="e">
        <f>#REF!</f>
        <v>#REF!</v>
      </c>
      <c r="AQ19" s="145" t="e">
        <f>#REF!</f>
        <v>#REF!</v>
      </c>
      <c r="AR19" s="145" t="e">
        <f t="shared" si="16"/>
        <v>#REF!</v>
      </c>
      <c r="AS19" s="146" t="e">
        <f t="shared" si="17"/>
        <v>#REF!</v>
      </c>
      <c r="AT19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127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126" t="e">
        <f>#REF!</f>
        <v>#REF!</v>
      </c>
      <c r="AW19" s="126" t="e">
        <f>#REF!</f>
        <v>#REF!</v>
      </c>
      <c r="AX19" s="126" t="str">
        <f t="shared" si="18"/>
        <v/>
      </c>
      <c r="AY19" s="126" t="str">
        <f t="shared" si="19"/>
        <v/>
      </c>
      <c r="AZ19" s="126" t="str">
        <f t="shared" si="20"/>
        <v/>
      </c>
      <c r="BA19" s="126" t="str">
        <f t="shared" si="21"/>
        <v/>
      </c>
      <c r="BB19" s="126"/>
      <c r="BC19" s="126"/>
    </row>
    <row r="20" spans="1:55" ht="15.75" customHeight="1">
      <c r="A20" s="130">
        <v>19</v>
      </c>
      <c r="B20" s="131" t="e">
        <f>#REF!</f>
        <v>#REF!</v>
      </c>
      <c r="C20" s="132" t="e">
        <f>#REF!</f>
        <v>#REF!</v>
      </c>
      <c r="D20" s="131" t="e">
        <f>#REF!</f>
        <v>#REF!</v>
      </c>
      <c r="E20" s="133" t="e">
        <f>#REF!</f>
        <v>#REF!</v>
      </c>
      <c r="F20" s="148" t="e">
        <f t="shared" si="1"/>
        <v>#REF!</v>
      </c>
      <c r="G20" s="149" t="e">
        <f t="shared" si="2"/>
        <v>#REF!</v>
      </c>
      <c r="H20" s="150" t="e">
        <f>IF(#REF!=TRUE,"",TEXT(F20,"dd"))</f>
        <v>#REF!</v>
      </c>
      <c r="I20" s="151" t="e">
        <f t="shared" si="3"/>
        <v>#REF!</v>
      </c>
      <c r="J20" s="151" t="e">
        <f t="shared" si="4"/>
        <v>#REF!</v>
      </c>
      <c r="K20" s="151" t="e">
        <f>IF(#REF!=TRUE,"",TEXT(G20,"dd"))</f>
        <v>#REF!</v>
      </c>
      <c r="L20" s="151" t="e">
        <f t="shared" si="5"/>
        <v>#REF!</v>
      </c>
      <c r="M20" s="152" t="e">
        <f t="shared" si="6"/>
        <v>#REF!</v>
      </c>
      <c r="N20" s="119" t="e">
        <f>#REF!</f>
        <v>#REF!</v>
      </c>
      <c r="O20" s="119" t="e">
        <f>#REF!</f>
        <v>#REF!</v>
      </c>
      <c r="P20" s="119" t="e">
        <f t="shared" si="7"/>
        <v>#REF!</v>
      </c>
      <c r="Q20" s="119" t="e">
        <f>CONCATENATE(IF(ISBLANK($W$30),"             ",$W$30),"-",IF(#REF!=TRUE,TEXT(F20,"___.mm.yyyy"),TEXT(F20,"dd.mm.yyyy")))</f>
        <v>#REF!</v>
      </c>
      <c r="R20" s="119" t="e">
        <f t="shared" si="8"/>
        <v>#REF!</v>
      </c>
      <c r="S20" s="119" t="e">
        <f t="shared" si="9"/>
        <v>#REF!</v>
      </c>
      <c r="T20" s="119" t="e">
        <f t="shared" si="10"/>
        <v>#REF!</v>
      </c>
      <c r="U20" s="155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7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66" t="e">
        <f>IF(SUM(W21:W22)&gt;0,V19,"стандартная, ограниченная")</f>
        <v>#REF!</v>
      </c>
      <c r="X20" s="122" t="str">
        <f>CONCATENATE("20: ",IF(ISTEXT(Y20),Y20,"-"))</f>
        <v>20: 0</v>
      </c>
      <c r="Y20" s="123" t="str">
        <f t="shared" si="0"/>
        <v>0</v>
      </c>
      <c r="Z20" s="123">
        <f>X485</f>
        <v>0</v>
      </c>
      <c r="AA20" s="123">
        <f>X474</f>
        <v>0</v>
      </c>
      <c r="AB20" s="123">
        <f>X489</f>
        <v>0</v>
      </c>
      <c r="AC20" s="123">
        <f>X478</f>
        <v>0</v>
      </c>
      <c r="AD20" s="123">
        <f>X481</f>
        <v>0</v>
      </c>
      <c r="AE20" s="119" t="e">
        <f>#REF!</f>
        <v>#REF!</v>
      </c>
      <c r="AF20" s="369" t="e">
        <f>#REF!</f>
        <v>#REF!</v>
      </c>
      <c r="AG20" s="208"/>
      <c r="AH20" s="154"/>
      <c r="AI20" s="140" t="e">
        <f>#REF!</f>
        <v>#REF!</v>
      </c>
      <c r="AJ20" s="141" t="e">
        <f>#REF!</f>
        <v>#REF!</v>
      </c>
      <c r="AK20" s="141" t="e">
        <f t="shared" si="11"/>
        <v>#REF!</v>
      </c>
      <c r="AL20" s="142" t="e">
        <f t="shared" si="12"/>
        <v>#REF!</v>
      </c>
      <c r="AM20" s="143" t="e">
        <f t="shared" si="13"/>
        <v>#REF!</v>
      </c>
      <c r="AN20" s="144" t="e">
        <f t="shared" si="14"/>
        <v>#REF!</v>
      </c>
      <c r="AO20" s="144" t="e">
        <f t="shared" si="15"/>
        <v>#REF!</v>
      </c>
      <c r="AP20" s="126" t="e">
        <f>#REF!</f>
        <v>#REF!</v>
      </c>
      <c r="AQ20" s="145" t="e">
        <f>#REF!</f>
        <v>#REF!</v>
      </c>
      <c r="AR20" s="145" t="e">
        <f t="shared" si="16"/>
        <v>#REF!</v>
      </c>
      <c r="AS20" s="146" t="e">
        <f t="shared" si="17"/>
        <v>#REF!</v>
      </c>
      <c r="AT20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127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126" t="e">
        <f>#REF!</f>
        <v>#REF!</v>
      </c>
      <c r="AW20" s="126" t="e">
        <f>#REF!</f>
        <v>#REF!</v>
      </c>
      <c r="AX20" s="126" t="str">
        <f t="shared" si="18"/>
        <v/>
      </c>
      <c r="AY20" s="126" t="str">
        <f t="shared" si="19"/>
        <v/>
      </c>
      <c r="AZ20" s="126" t="str">
        <f t="shared" si="20"/>
        <v/>
      </c>
      <c r="BA20" s="126" t="str">
        <f t="shared" si="21"/>
        <v/>
      </c>
      <c r="BB20" s="126"/>
      <c r="BC20" s="126"/>
    </row>
    <row r="21" spans="1:55" ht="15.75" customHeight="1">
      <c r="A21" s="130">
        <v>20</v>
      </c>
      <c r="B21" s="131" t="e">
        <f>#REF!</f>
        <v>#REF!</v>
      </c>
      <c r="C21" s="132" t="e">
        <f>#REF!</f>
        <v>#REF!</v>
      </c>
      <c r="D21" s="131" t="e">
        <f>#REF!</f>
        <v>#REF!</v>
      </c>
      <c r="E21" s="133" t="e">
        <f>#REF!</f>
        <v>#REF!</v>
      </c>
      <c r="F21" s="148" t="e">
        <f t="shared" si="1"/>
        <v>#REF!</v>
      </c>
      <c r="G21" s="149" t="e">
        <f t="shared" si="2"/>
        <v>#REF!</v>
      </c>
      <c r="H21" s="150" t="e">
        <f>IF(#REF!=TRUE,"",TEXT(F21,"dd"))</f>
        <v>#REF!</v>
      </c>
      <c r="I21" s="151" t="e">
        <f t="shared" si="3"/>
        <v>#REF!</v>
      </c>
      <c r="J21" s="151" t="e">
        <f t="shared" si="4"/>
        <v>#REF!</v>
      </c>
      <c r="K21" s="151" t="e">
        <f>IF(#REF!=TRUE,"",TEXT(G21,"dd"))</f>
        <v>#REF!</v>
      </c>
      <c r="L21" s="151" t="e">
        <f t="shared" si="5"/>
        <v>#REF!</v>
      </c>
      <c r="M21" s="152" t="e">
        <f t="shared" si="6"/>
        <v>#REF!</v>
      </c>
      <c r="N21" s="119" t="e">
        <f>#REF!</f>
        <v>#REF!</v>
      </c>
      <c r="O21" s="119" t="e">
        <f>#REF!</f>
        <v>#REF!</v>
      </c>
      <c r="P21" s="119" t="e">
        <f t="shared" si="7"/>
        <v>#REF!</v>
      </c>
      <c r="Q21" s="119" t="e">
        <f>CONCATENATE(IF(ISBLANK($W$30),"             ",$W$30),"-",IF(#REF!=TRUE,TEXT(F21,"___.mm.yyyy"),TEXT(F21,"dd.mm.yyyy")))</f>
        <v>#REF!</v>
      </c>
      <c r="R21" s="119" t="e">
        <f t="shared" si="8"/>
        <v>#REF!</v>
      </c>
      <c r="S21" s="119" t="e">
        <f t="shared" si="9"/>
        <v>#REF!</v>
      </c>
      <c r="T21" s="119" t="e">
        <f t="shared" si="10"/>
        <v>#REF!</v>
      </c>
      <c r="U21" s="382" t="e">
        <f>CONCATENATE(U16,IF(ISBLANK(V17),"","; "),U18)</f>
        <v>#REF!</v>
      </c>
      <c r="V21" s="208"/>
      <c r="W21" s="167">
        <f>IF(ISBLANK(U20),0,1)</f>
        <v>1</v>
      </c>
      <c r="X21" s="122" t="str">
        <f>CONCATENATE("21: ",IF(ISTEXT(Y21),Y21,"-"))</f>
        <v>21: 0</v>
      </c>
      <c r="Y21" s="123" t="str">
        <f t="shared" si="0"/>
        <v>0</v>
      </c>
      <c r="Z21" s="123">
        <f>X507</f>
        <v>0</v>
      </c>
      <c r="AA21" s="123">
        <f>X496</f>
        <v>0</v>
      </c>
      <c r="AB21" s="123">
        <f>X511</f>
        <v>0</v>
      </c>
      <c r="AC21" s="123">
        <f>X500</f>
        <v>0</v>
      </c>
      <c r="AD21" s="123">
        <f>X503</f>
        <v>0</v>
      </c>
      <c r="AE21" s="119" t="e">
        <f>#REF!</f>
        <v>#REF!</v>
      </c>
      <c r="AF21" s="369" t="e">
        <f>#REF!</f>
        <v>#REF!</v>
      </c>
      <c r="AG21" s="208"/>
      <c r="AH21" s="154"/>
      <c r="AI21" s="140" t="e">
        <f>#REF!</f>
        <v>#REF!</v>
      </c>
      <c r="AJ21" s="141" t="e">
        <f>#REF!</f>
        <v>#REF!</v>
      </c>
      <c r="AK21" s="141" t="e">
        <f t="shared" si="11"/>
        <v>#REF!</v>
      </c>
      <c r="AL21" s="142" t="e">
        <f t="shared" si="12"/>
        <v>#REF!</v>
      </c>
      <c r="AM21" s="143" t="e">
        <f t="shared" si="13"/>
        <v>#REF!</v>
      </c>
      <c r="AN21" s="144" t="e">
        <f t="shared" si="14"/>
        <v>#REF!</v>
      </c>
      <c r="AO21" s="144" t="e">
        <f t="shared" si="15"/>
        <v>#REF!</v>
      </c>
      <c r="AP21" s="126" t="e">
        <f>#REF!</f>
        <v>#REF!</v>
      </c>
      <c r="AQ21" s="145" t="e">
        <f>#REF!</f>
        <v>#REF!</v>
      </c>
      <c r="AR21" s="145" t="e">
        <f t="shared" si="16"/>
        <v>#REF!</v>
      </c>
      <c r="AS21" s="146" t="e">
        <f t="shared" si="17"/>
        <v>#REF!</v>
      </c>
      <c r="AT21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127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126" t="e">
        <f>#REF!</f>
        <v>#REF!</v>
      </c>
      <c r="AW21" s="126" t="e">
        <f>#REF!</f>
        <v>#REF!</v>
      </c>
      <c r="AX21" s="126" t="str">
        <f t="shared" si="18"/>
        <v/>
      </c>
      <c r="AY21" s="126" t="str">
        <f t="shared" si="19"/>
        <v/>
      </c>
      <c r="AZ21" s="126" t="str">
        <f t="shared" si="20"/>
        <v/>
      </c>
      <c r="BA21" s="126" t="str">
        <f t="shared" si="21"/>
        <v/>
      </c>
      <c r="BB21" s="126"/>
      <c r="BC21" s="126"/>
    </row>
    <row r="22" spans="1:55" ht="15.75" customHeight="1">
      <c r="A22" s="130">
        <v>21</v>
      </c>
      <c r="B22" s="131" t="e">
        <f>#REF!</f>
        <v>#REF!</v>
      </c>
      <c r="C22" s="132" t="e">
        <f>#REF!</f>
        <v>#REF!</v>
      </c>
      <c r="D22" s="131" t="e">
        <f>#REF!</f>
        <v>#REF!</v>
      </c>
      <c r="E22" s="133" t="e">
        <f>#REF!</f>
        <v>#REF!</v>
      </c>
      <c r="F22" s="148" t="e">
        <f t="shared" si="1"/>
        <v>#REF!</v>
      </c>
      <c r="G22" s="149" t="e">
        <f t="shared" si="2"/>
        <v>#REF!</v>
      </c>
      <c r="H22" s="150" t="e">
        <f>IF(#REF!=TRUE,"",TEXT(F22,"dd"))</f>
        <v>#REF!</v>
      </c>
      <c r="I22" s="151" t="e">
        <f t="shared" si="3"/>
        <v>#REF!</v>
      </c>
      <c r="J22" s="151" t="e">
        <f t="shared" si="4"/>
        <v>#REF!</v>
      </c>
      <c r="K22" s="151" t="e">
        <f>IF(#REF!=TRUE,"",TEXT(G22,"dd"))</f>
        <v>#REF!</v>
      </c>
      <c r="L22" s="151" t="e">
        <f t="shared" si="5"/>
        <v>#REF!</v>
      </c>
      <c r="M22" s="152" t="e">
        <f t="shared" si="6"/>
        <v>#REF!</v>
      </c>
      <c r="N22" s="119" t="e">
        <f>#REF!</f>
        <v>#REF!</v>
      </c>
      <c r="O22" s="119" t="e">
        <f>#REF!</f>
        <v>#REF!</v>
      </c>
      <c r="P22" s="119" t="e">
        <f t="shared" si="7"/>
        <v>#REF!</v>
      </c>
      <c r="Q22" s="119" t="e">
        <f>CONCATENATE(IF(ISBLANK($W$30),"             ",$W$30),"-",IF(#REF!=TRUE,TEXT(F22,"___.mm.yyyy"),TEXT(F22,"dd.mm.yyyy")))</f>
        <v>#REF!</v>
      </c>
      <c r="R22" s="119" t="e">
        <f t="shared" si="8"/>
        <v>#REF!</v>
      </c>
      <c r="S22" s="119" t="e">
        <f t="shared" si="9"/>
        <v>#REF!</v>
      </c>
      <c r="T22" s="119" t="e">
        <f t="shared" si="10"/>
        <v>#REF!</v>
      </c>
      <c r="U22" s="168" t="str">
        <f>IF(SUM(W21:W22)&gt;0,"СНИЛС","")</f>
        <v>СНИЛС</v>
      </c>
      <c r="V22" s="169" t="e">
        <f>CONCATENATE("1.  ",U20,IF(ISBLANK(V20),"",";
2.  "),V20)</f>
        <v>#REF!</v>
      </c>
      <c r="W22" s="170">
        <f>IF(ISBLANK(V20),0,1)</f>
        <v>1</v>
      </c>
      <c r="X22" s="122" t="str">
        <f>CONCATENATE("22: ",IF(ISTEXT(Y22),Y22,"-"))</f>
        <v>22: 0</v>
      </c>
      <c r="Y22" s="123" t="str">
        <f t="shared" si="0"/>
        <v>0</v>
      </c>
      <c r="Z22" s="123">
        <f>X529</f>
        <v>0</v>
      </c>
      <c r="AA22" s="123">
        <f>X518</f>
        <v>0</v>
      </c>
      <c r="AB22" s="123">
        <f>X533</f>
        <v>0</v>
      </c>
      <c r="AC22" s="123">
        <f>X522</f>
        <v>0</v>
      </c>
      <c r="AD22" s="123">
        <f>X525</f>
        <v>0</v>
      </c>
      <c r="AE22" s="119" t="e">
        <f>#REF!</f>
        <v>#REF!</v>
      </c>
      <c r="AF22" s="369" t="e">
        <f>#REF!</f>
        <v>#REF!</v>
      </c>
      <c r="AG22" s="208"/>
      <c r="AH22" s="154"/>
      <c r="AI22" s="140" t="e">
        <f>#REF!</f>
        <v>#REF!</v>
      </c>
      <c r="AJ22" s="141" t="e">
        <f>#REF!</f>
        <v>#REF!</v>
      </c>
      <c r="AK22" s="141" t="e">
        <f t="shared" si="11"/>
        <v>#REF!</v>
      </c>
      <c r="AL22" s="142" t="e">
        <f t="shared" si="12"/>
        <v>#REF!</v>
      </c>
      <c r="AM22" s="143" t="e">
        <f t="shared" si="13"/>
        <v>#REF!</v>
      </c>
      <c r="AN22" s="144" t="e">
        <f t="shared" si="14"/>
        <v>#REF!</v>
      </c>
      <c r="AO22" s="144" t="e">
        <f t="shared" si="15"/>
        <v>#REF!</v>
      </c>
      <c r="AP22" s="126" t="e">
        <f>#REF!</f>
        <v>#REF!</v>
      </c>
      <c r="AQ22" s="145" t="e">
        <f>#REF!</f>
        <v>#REF!</v>
      </c>
      <c r="AR22" s="145" t="e">
        <f t="shared" si="16"/>
        <v>#REF!</v>
      </c>
      <c r="AS22" s="146" t="e">
        <f t="shared" si="17"/>
        <v>#REF!</v>
      </c>
      <c r="AT22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127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126" t="e">
        <f>#REF!</f>
        <v>#REF!</v>
      </c>
      <c r="AW22" s="126" t="e">
        <f>#REF!</f>
        <v>#REF!</v>
      </c>
      <c r="AX22" s="126" t="str">
        <f t="shared" si="18"/>
        <v/>
      </c>
      <c r="AY22" s="126" t="str">
        <f t="shared" si="19"/>
        <v/>
      </c>
      <c r="AZ22" s="126" t="str">
        <f t="shared" si="20"/>
        <v/>
      </c>
      <c r="BA22" s="126" t="str">
        <f t="shared" si="21"/>
        <v/>
      </c>
      <c r="BB22" s="126"/>
      <c r="BC22" s="126"/>
    </row>
    <row r="23" spans="1:55" ht="15.75" customHeight="1">
      <c r="A23" s="130">
        <v>22</v>
      </c>
      <c r="B23" s="131" t="e">
        <f>#REF!</f>
        <v>#REF!</v>
      </c>
      <c r="C23" s="132" t="e">
        <f>#REF!</f>
        <v>#REF!</v>
      </c>
      <c r="D23" s="131" t="e">
        <f>#REF!</f>
        <v>#REF!</v>
      </c>
      <c r="E23" s="133" t="e">
        <f>#REF!</f>
        <v>#REF!</v>
      </c>
      <c r="F23" s="148" t="e">
        <f t="shared" si="1"/>
        <v>#REF!</v>
      </c>
      <c r="G23" s="149" t="e">
        <f t="shared" si="2"/>
        <v>#REF!</v>
      </c>
      <c r="H23" s="150" t="e">
        <f>IF(#REF!=TRUE,"",TEXT(F23,"dd"))</f>
        <v>#REF!</v>
      </c>
      <c r="I23" s="151" t="e">
        <f t="shared" si="3"/>
        <v>#REF!</v>
      </c>
      <c r="J23" s="151" t="e">
        <f t="shared" si="4"/>
        <v>#REF!</v>
      </c>
      <c r="K23" s="151" t="e">
        <f>IF(#REF!=TRUE,"",TEXT(G23,"dd"))</f>
        <v>#REF!</v>
      </c>
      <c r="L23" s="151" t="e">
        <f t="shared" si="5"/>
        <v>#REF!</v>
      </c>
      <c r="M23" s="152" t="e">
        <f t="shared" si="6"/>
        <v>#REF!</v>
      </c>
      <c r="N23" s="119" t="e">
        <f>#REF!</f>
        <v>#REF!</v>
      </c>
      <c r="O23" s="119" t="e">
        <f>#REF!</f>
        <v>#REF!</v>
      </c>
      <c r="P23" s="119" t="e">
        <f t="shared" si="7"/>
        <v>#REF!</v>
      </c>
      <c r="Q23" s="119" t="e">
        <f>CONCATENATE(IF(ISBLANK($W$30),"             ",$W$30),"-",IF(#REF!=TRUE,TEXT(F23,"___.mm.yyyy"),TEXT(F23,"dd.mm.yyyy")))</f>
        <v>#REF!</v>
      </c>
      <c r="R23" s="119" t="e">
        <f t="shared" si="8"/>
        <v>#REF!</v>
      </c>
      <c r="S23" s="119" t="e">
        <f t="shared" si="9"/>
        <v>#REF!</v>
      </c>
      <c r="T23" s="119" t="e">
        <f t="shared" si="10"/>
        <v>#REF!</v>
      </c>
      <c r="U23" s="171" t="s">
        <v>151</v>
      </c>
      <c r="V23" s="172" t="e">
        <f>IF(SUM(W21:W22)&gt;0,V22,"Регистрационный № ______________________")</f>
        <v>#REF!</v>
      </c>
      <c r="W23" s="173">
        <f>SUM(W21:W22)</f>
        <v>2</v>
      </c>
      <c r="X23" s="122" t="str">
        <f>CONCATENATE("23: ",IF(ISTEXT(Y23),Y23,"-"))</f>
        <v>23: 0</v>
      </c>
      <c r="Y23" s="123" t="str">
        <f t="shared" si="0"/>
        <v>0</v>
      </c>
      <c r="Z23" s="123">
        <f>X551</f>
        <v>0</v>
      </c>
      <c r="AA23" s="123">
        <f>X540</f>
        <v>0</v>
      </c>
      <c r="AB23" s="123">
        <f>X555</f>
        <v>0</v>
      </c>
      <c r="AC23" s="123">
        <f>X544</f>
        <v>0</v>
      </c>
      <c r="AD23" s="123">
        <f>X547</f>
        <v>0</v>
      </c>
      <c r="AE23" s="370" t="s">
        <v>152</v>
      </c>
      <c r="AF23" s="208"/>
      <c r="AG23" s="208"/>
      <c r="AH23" s="154"/>
      <c r="AI23" s="140" t="e">
        <f>#REF!</f>
        <v>#REF!</v>
      </c>
      <c r="AJ23" s="141" t="e">
        <f>#REF!</f>
        <v>#REF!</v>
      </c>
      <c r="AK23" s="141" t="e">
        <f t="shared" si="11"/>
        <v>#REF!</v>
      </c>
      <c r="AL23" s="142" t="e">
        <f t="shared" si="12"/>
        <v>#REF!</v>
      </c>
      <c r="AM23" s="143" t="e">
        <f t="shared" si="13"/>
        <v>#REF!</v>
      </c>
      <c r="AN23" s="144" t="e">
        <f t="shared" si="14"/>
        <v>#REF!</v>
      </c>
      <c r="AO23" s="144" t="e">
        <f t="shared" si="15"/>
        <v>#REF!</v>
      </c>
      <c r="AP23" s="126" t="e">
        <f>#REF!</f>
        <v>#REF!</v>
      </c>
      <c r="AQ23" s="145" t="e">
        <f>#REF!</f>
        <v>#REF!</v>
      </c>
      <c r="AR23" s="145" t="e">
        <f t="shared" si="16"/>
        <v>#REF!</v>
      </c>
      <c r="AS23" s="146" t="e">
        <f t="shared" si="17"/>
        <v>#REF!</v>
      </c>
      <c r="AT23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127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126" t="e">
        <f>#REF!</f>
        <v>#REF!</v>
      </c>
      <c r="AW23" s="126" t="e">
        <f>#REF!</f>
        <v>#REF!</v>
      </c>
      <c r="AX23" s="126" t="str">
        <f t="shared" si="18"/>
        <v/>
      </c>
      <c r="AY23" s="126" t="str">
        <f t="shared" si="19"/>
        <v/>
      </c>
      <c r="AZ23" s="126" t="str">
        <f t="shared" si="20"/>
        <v/>
      </c>
      <c r="BA23" s="126" t="str">
        <f t="shared" si="21"/>
        <v/>
      </c>
      <c r="BB23" s="126"/>
      <c r="BC23" s="126"/>
    </row>
    <row r="24" spans="1:55" ht="15.75" customHeight="1">
      <c r="A24" s="130">
        <v>23</v>
      </c>
      <c r="B24" s="131" t="e">
        <f>#REF!</f>
        <v>#REF!</v>
      </c>
      <c r="C24" s="132" t="e">
        <f>#REF!</f>
        <v>#REF!</v>
      </c>
      <c r="D24" s="131" t="e">
        <f>#REF!</f>
        <v>#REF!</v>
      </c>
      <c r="E24" s="133" t="e">
        <f>#REF!</f>
        <v>#REF!</v>
      </c>
      <c r="F24" s="148" t="e">
        <f t="shared" si="1"/>
        <v>#REF!</v>
      </c>
      <c r="G24" s="149" t="e">
        <f t="shared" si="2"/>
        <v>#REF!</v>
      </c>
      <c r="H24" s="150" t="e">
        <f>IF(#REF!=TRUE,"",TEXT(F24,"dd"))</f>
        <v>#REF!</v>
      </c>
      <c r="I24" s="151" t="e">
        <f t="shared" si="3"/>
        <v>#REF!</v>
      </c>
      <c r="J24" s="151" t="e">
        <f t="shared" si="4"/>
        <v>#REF!</v>
      </c>
      <c r="K24" s="151" t="e">
        <f>IF(#REF!=TRUE,"",TEXT(G24,"dd"))</f>
        <v>#REF!</v>
      </c>
      <c r="L24" s="151" t="e">
        <f t="shared" si="5"/>
        <v>#REF!</v>
      </c>
      <c r="M24" s="152" t="e">
        <f t="shared" si="6"/>
        <v>#REF!</v>
      </c>
      <c r="N24" s="119" t="e">
        <f>#REF!</f>
        <v>#REF!</v>
      </c>
      <c r="O24" s="119" t="e">
        <f>#REF!</f>
        <v>#REF!</v>
      </c>
      <c r="P24" s="119" t="e">
        <f t="shared" si="7"/>
        <v>#REF!</v>
      </c>
      <c r="Q24" s="119" t="e">
        <f>CONCATENATE(IF(ISBLANK($W$30),"             ",$W$30),"-",IF(#REF!=TRUE,TEXT(F24,"___.mm.yyyy"),TEXT(F24,"dd.mm.yyyy")))</f>
        <v>#REF!</v>
      </c>
      <c r="R24" s="119" t="e">
        <f t="shared" si="8"/>
        <v>#REF!</v>
      </c>
      <c r="S24" s="119" t="e">
        <f t="shared" si="9"/>
        <v>#REF!</v>
      </c>
      <c r="T24" s="119" t="e">
        <f t="shared" si="10"/>
        <v>#REF!</v>
      </c>
      <c r="U24" s="174" t="e">
        <f>CONCATENATE(IF(ISBLANK(W24),"","ID - "),W24,IF(ISBLANK(W24),""," Водитель"))</f>
        <v>#REF!</v>
      </c>
      <c r="V24" s="175" t="e">
        <f>CONCATENATE(IF(ISBLANK(W24),"","ID - "),W24,IF(ISBLANK(W24),""," Машинист"))</f>
        <v>#REF!</v>
      </c>
      <c r="W24" s="176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122" t="str">
        <f>CONCATENATE("24: ",IF(ISTEXT(Y24),Y24,"-"))</f>
        <v>24: 0</v>
      </c>
      <c r="Y24" s="123" t="str">
        <f t="shared" si="0"/>
        <v>0</v>
      </c>
      <c r="Z24" s="123">
        <f>X573</f>
        <v>0</v>
      </c>
      <c r="AA24" s="123">
        <f>X562</f>
        <v>0</v>
      </c>
      <c r="AB24" s="123">
        <f>X577</f>
        <v>0</v>
      </c>
      <c r="AC24" s="123">
        <f>X566</f>
        <v>0</v>
      </c>
      <c r="AD24" s="123">
        <f>X569</f>
        <v>0</v>
      </c>
      <c r="AE24" s="119" t="e">
        <f>#REF!</f>
        <v>#REF!</v>
      </c>
      <c r="AF24" s="371" t="e">
        <f>#REF!</f>
        <v>#REF!</v>
      </c>
      <c r="AG24" s="208"/>
      <c r="AH24" s="154"/>
      <c r="AI24" s="140" t="e">
        <f>#REF!</f>
        <v>#REF!</v>
      </c>
      <c r="AJ24" s="141" t="e">
        <f>#REF!</f>
        <v>#REF!</v>
      </c>
      <c r="AK24" s="141" t="e">
        <f t="shared" si="11"/>
        <v>#REF!</v>
      </c>
      <c r="AL24" s="142" t="e">
        <f t="shared" si="12"/>
        <v>#REF!</v>
      </c>
      <c r="AM24" s="143" t="e">
        <f t="shared" si="13"/>
        <v>#REF!</v>
      </c>
      <c r="AN24" s="144" t="e">
        <f t="shared" si="14"/>
        <v>#REF!</v>
      </c>
      <c r="AO24" s="144" t="e">
        <f t="shared" si="15"/>
        <v>#REF!</v>
      </c>
      <c r="AP24" s="126" t="e">
        <f>#REF!</f>
        <v>#REF!</v>
      </c>
      <c r="AQ24" s="145" t="e">
        <f>#REF!</f>
        <v>#REF!</v>
      </c>
      <c r="AR24" s="145" t="e">
        <f t="shared" si="16"/>
        <v>#REF!</v>
      </c>
      <c r="AS24" s="146" t="e">
        <f t="shared" si="17"/>
        <v>#REF!</v>
      </c>
      <c r="AT24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127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126" t="e">
        <f>#REF!</f>
        <v>#REF!</v>
      </c>
      <c r="AW24" s="126" t="e">
        <f>#REF!</f>
        <v>#REF!</v>
      </c>
      <c r="AX24" s="126" t="str">
        <f t="shared" si="18"/>
        <v/>
      </c>
      <c r="AY24" s="126" t="str">
        <f t="shared" si="19"/>
        <v/>
      </c>
      <c r="AZ24" s="126" t="str">
        <f t="shared" si="20"/>
        <v/>
      </c>
      <c r="BA24" s="126" t="str">
        <f t="shared" si="21"/>
        <v/>
      </c>
      <c r="BB24" s="126"/>
      <c r="BC24" s="126"/>
    </row>
    <row r="25" spans="1:55" ht="15.75" customHeight="1">
      <c r="A25" s="130">
        <v>24</v>
      </c>
      <c r="B25" s="131" t="e">
        <f>#REF!</f>
        <v>#REF!</v>
      </c>
      <c r="C25" s="132" t="e">
        <f>#REF!</f>
        <v>#REF!</v>
      </c>
      <c r="D25" s="131" t="e">
        <f>#REF!</f>
        <v>#REF!</v>
      </c>
      <c r="E25" s="133" t="e">
        <f>#REF!</f>
        <v>#REF!</v>
      </c>
      <c r="F25" s="148" t="e">
        <f t="shared" si="1"/>
        <v>#REF!</v>
      </c>
      <c r="G25" s="149" t="e">
        <f t="shared" si="2"/>
        <v>#REF!</v>
      </c>
      <c r="H25" s="150" t="e">
        <f>IF(#REF!=TRUE,"",TEXT(F25,"dd"))</f>
        <v>#REF!</v>
      </c>
      <c r="I25" s="151" t="e">
        <f t="shared" si="3"/>
        <v>#REF!</v>
      </c>
      <c r="J25" s="151" t="e">
        <f t="shared" si="4"/>
        <v>#REF!</v>
      </c>
      <c r="K25" s="151" t="e">
        <f>IF(#REF!=TRUE,"",TEXT(G25,"dd"))</f>
        <v>#REF!</v>
      </c>
      <c r="L25" s="151" t="e">
        <f t="shared" si="5"/>
        <v>#REF!</v>
      </c>
      <c r="M25" s="152" t="e">
        <f t="shared" si="6"/>
        <v>#REF!</v>
      </c>
      <c r="N25" s="119" t="e">
        <f>#REF!</f>
        <v>#REF!</v>
      </c>
      <c r="O25" s="119" t="e">
        <f>#REF!</f>
        <v>#REF!</v>
      </c>
      <c r="P25" s="119" t="e">
        <f t="shared" si="7"/>
        <v>#REF!</v>
      </c>
      <c r="Q25" s="119" t="e">
        <f>CONCATENATE(IF(ISBLANK($W$30),"             ",$W$30),"-",IF(#REF!=TRUE,TEXT(F25,"___.mm.yyyy"),TEXT(F25,"dd.mm.yyyy")))</f>
        <v>#REF!</v>
      </c>
      <c r="R25" s="119" t="e">
        <f t="shared" si="8"/>
        <v>#REF!</v>
      </c>
      <c r="S25" s="119" t="e">
        <f t="shared" si="9"/>
        <v>#REF!</v>
      </c>
      <c r="T25" s="119" t="e">
        <f t="shared" si="10"/>
        <v>#REF!</v>
      </c>
      <c r="U25" s="177" t="e">
        <f>CONCATENATE(IF(ISBLANK(W25),"","ID - "),W25,IF(ISBLANK(W25),""," Второй водитель"))</f>
        <v>#REF!</v>
      </c>
      <c r="V25" s="178" t="e">
        <f>CONCATENATE(IF(ISBLANK(W25),"","ID - "),W25,IF(ISBLANK(W25),""," Второй машинист"))</f>
        <v>#REF!</v>
      </c>
      <c r="W25" s="179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122" t="str">
        <f>CONCATENATE("25: ",IF(ISTEXT(Y25),Y25,"-"))</f>
        <v>25: 0</v>
      </c>
      <c r="Y25" s="123" t="str">
        <f t="shared" si="0"/>
        <v>0</v>
      </c>
      <c r="Z25" s="123">
        <f>X595</f>
        <v>0</v>
      </c>
      <c r="AA25" s="123">
        <f>X584</f>
        <v>0</v>
      </c>
      <c r="AB25" s="123">
        <f>X599</f>
        <v>0</v>
      </c>
      <c r="AC25" s="123">
        <f>X588</f>
        <v>0</v>
      </c>
      <c r="AD25" s="123">
        <f>X591</f>
        <v>0</v>
      </c>
      <c r="AE25" s="119" t="e">
        <f>#REF!</f>
        <v>#REF!</v>
      </c>
      <c r="AF25" s="371" t="e">
        <f>#REF!</f>
        <v>#REF!</v>
      </c>
      <c r="AG25" s="208"/>
      <c r="AH25" s="154"/>
      <c r="AI25" s="140" t="e">
        <f>#REF!</f>
        <v>#REF!</v>
      </c>
      <c r="AJ25" s="141" t="e">
        <f>#REF!</f>
        <v>#REF!</v>
      </c>
      <c r="AK25" s="141" t="e">
        <f t="shared" si="11"/>
        <v>#REF!</v>
      </c>
      <c r="AL25" s="142" t="e">
        <f t="shared" si="12"/>
        <v>#REF!</v>
      </c>
      <c r="AM25" s="143" t="e">
        <f t="shared" si="13"/>
        <v>#REF!</v>
      </c>
      <c r="AN25" s="144" t="e">
        <f t="shared" si="14"/>
        <v>#REF!</v>
      </c>
      <c r="AO25" s="144" t="e">
        <f t="shared" si="15"/>
        <v>#REF!</v>
      </c>
      <c r="AP25" s="126" t="e">
        <f>#REF!</f>
        <v>#REF!</v>
      </c>
      <c r="AQ25" s="145" t="e">
        <f>#REF!</f>
        <v>#REF!</v>
      </c>
      <c r="AR25" s="145" t="e">
        <f t="shared" si="16"/>
        <v>#REF!</v>
      </c>
      <c r="AS25" s="146" t="e">
        <f t="shared" si="17"/>
        <v>#REF!</v>
      </c>
      <c r="AT25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127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126" t="e">
        <f>#REF!</f>
        <v>#REF!</v>
      </c>
      <c r="AW25" s="126" t="e">
        <f>#REF!</f>
        <v>#REF!</v>
      </c>
      <c r="AX25" s="126" t="str">
        <f t="shared" si="18"/>
        <v/>
      </c>
      <c r="AY25" s="126" t="str">
        <f t="shared" si="19"/>
        <v/>
      </c>
      <c r="AZ25" s="126" t="str">
        <f t="shared" si="20"/>
        <v/>
      </c>
      <c r="BA25" s="126" t="str">
        <f t="shared" si="21"/>
        <v/>
      </c>
      <c r="BB25" s="126"/>
      <c r="BC25" s="126"/>
    </row>
    <row r="26" spans="1:55" ht="15.75" customHeight="1">
      <c r="A26" s="130">
        <v>25</v>
      </c>
      <c r="B26" s="131" t="e">
        <f>#REF!</f>
        <v>#REF!</v>
      </c>
      <c r="C26" s="132" t="e">
        <f>#REF!</f>
        <v>#REF!</v>
      </c>
      <c r="D26" s="131" t="e">
        <f>#REF!</f>
        <v>#REF!</v>
      </c>
      <c r="E26" s="133" t="e">
        <f>#REF!</f>
        <v>#REF!</v>
      </c>
      <c r="F26" s="148" t="e">
        <f t="shared" si="1"/>
        <v>#REF!</v>
      </c>
      <c r="G26" s="149" t="e">
        <f t="shared" si="2"/>
        <v>#REF!</v>
      </c>
      <c r="H26" s="150" t="e">
        <f>IF(#REF!=TRUE,"",TEXT(F26,"dd"))</f>
        <v>#REF!</v>
      </c>
      <c r="I26" s="151" t="e">
        <f t="shared" si="3"/>
        <v>#REF!</v>
      </c>
      <c r="J26" s="151" t="e">
        <f t="shared" si="4"/>
        <v>#REF!</v>
      </c>
      <c r="K26" s="151" t="e">
        <f>IF(#REF!=TRUE,"",TEXT(G26,"dd"))</f>
        <v>#REF!</v>
      </c>
      <c r="L26" s="151" t="e">
        <f t="shared" si="5"/>
        <v>#REF!</v>
      </c>
      <c r="M26" s="152" t="e">
        <f t="shared" si="6"/>
        <v>#REF!</v>
      </c>
      <c r="N26" s="119" t="e">
        <f>#REF!</f>
        <v>#REF!</v>
      </c>
      <c r="O26" s="119" t="e">
        <f>#REF!</f>
        <v>#REF!</v>
      </c>
      <c r="P26" s="119" t="e">
        <f t="shared" si="7"/>
        <v>#REF!</v>
      </c>
      <c r="Q26" s="119" t="e">
        <f>CONCATENATE(IF(ISBLANK($W$30),"             ",$W$30),"-",IF(#REF!=TRUE,TEXT(F26,"___.mm.yyyy"),TEXT(F26,"dd.mm.yyyy")))</f>
        <v>#REF!</v>
      </c>
      <c r="R26" s="119" t="e">
        <f t="shared" si="8"/>
        <v>#REF!</v>
      </c>
      <c r="S26" s="119" t="e">
        <f t="shared" si="9"/>
        <v>#REF!</v>
      </c>
      <c r="T26" s="119" t="e">
        <f t="shared" si="10"/>
        <v>#REF!</v>
      </c>
      <c r="U26" s="177" t="e">
        <f>CONCATENATE(IF(ISBLANK(W26),"","ID - "),W26,IF(ISBLANK(W26),""," Автомобиль"))</f>
        <v>#REF!</v>
      </c>
      <c r="V26" s="178" t="e">
        <f>CONCATENATE(IF(ISBLANK(W26),"","ID - "),W26,IF(ISBLANK(W26),""," Машина"))</f>
        <v>#REF!</v>
      </c>
      <c r="W26" s="179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122" t="str">
        <f>CONCATENATE("26: ",IF(ISTEXT(Y26),Y26,"-"))</f>
        <v>26: 0</v>
      </c>
      <c r="Y26" s="123" t="str">
        <f t="shared" si="0"/>
        <v>0</v>
      </c>
      <c r="Z26" s="180">
        <f>X617</f>
        <v>0</v>
      </c>
      <c r="AA26" s="180">
        <f>X606</f>
        <v>0</v>
      </c>
      <c r="AB26" s="180">
        <f>X621</f>
        <v>0</v>
      </c>
      <c r="AC26" s="180">
        <f>X610</f>
        <v>0</v>
      </c>
      <c r="AD26" s="180">
        <f>X613</f>
        <v>0</v>
      </c>
      <c r="AE26" s="119" t="e">
        <f>#REF!</f>
        <v>#REF!</v>
      </c>
      <c r="AF26" s="371" t="e">
        <f>#REF!</f>
        <v>#REF!</v>
      </c>
      <c r="AG26" s="208"/>
      <c r="AH26" s="154"/>
      <c r="AI26" s="140" t="e">
        <f>#REF!</f>
        <v>#REF!</v>
      </c>
      <c r="AJ26" s="141" t="e">
        <f>#REF!</f>
        <v>#REF!</v>
      </c>
      <c r="AK26" s="141" t="e">
        <f t="shared" si="11"/>
        <v>#REF!</v>
      </c>
      <c r="AL26" s="142" t="e">
        <f t="shared" si="12"/>
        <v>#REF!</v>
      </c>
      <c r="AM26" s="143" t="e">
        <f t="shared" si="13"/>
        <v>#REF!</v>
      </c>
      <c r="AN26" s="144" t="e">
        <f t="shared" si="14"/>
        <v>#REF!</v>
      </c>
      <c r="AO26" s="144" t="e">
        <f t="shared" si="15"/>
        <v>#REF!</v>
      </c>
      <c r="AP26" s="126" t="e">
        <f>#REF!</f>
        <v>#REF!</v>
      </c>
      <c r="AQ26" s="145" t="e">
        <f>#REF!</f>
        <v>#REF!</v>
      </c>
      <c r="AR26" s="145" t="e">
        <f t="shared" si="16"/>
        <v>#REF!</v>
      </c>
      <c r="AS26" s="146" t="e">
        <f t="shared" si="17"/>
        <v>#REF!</v>
      </c>
      <c r="AT26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127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126" t="e">
        <f>#REF!</f>
        <v>#REF!</v>
      </c>
      <c r="AW26" s="126" t="e">
        <f>#REF!</f>
        <v>#REF!</v>
      </c>
      <c r="AX26" s="126" t="str">
        <f t="shared" si="18"/>
        <v/>
      </c>
      <c r="AY26" s="126" t="str">
        <f t="shared" si="19"/>
        <v/>
      </c>
      <c r="AZ26" s="126" t="str">
        <f t="shared" si="20"/>
        <v/>
      </c>
      <c r="BA26" s="126" t="str">
        <f t="shared" si="21"/>
        <v/>
      </c>
      <c r="BB26" s="126"/>
      <c r="BC26" s="126"/>
    </row>
    <row r="27" spans="1:55" ht="15.75" customHeight="1">
      <c r="A27" s="130">
        <v>26</v>
      </c>
      <c r="B27" s="131" t="e">
        <f>#REF!</f>
        <v>#REF!</v>
      </c>
      <c r="C27" s="132" t="e">
        <f>#REF!</f>
        <v>#REF!</v>
      </c>
      <c r="D27" s="131" t="e">
        <f>#REF!</f>
        <v>#REF!</v>
      </c>
      <c r="E27" s="133" t="e">
        <f>#REF!</f>
        <v>#REF!</v>
      </c>
      <c r="F27" s="148" t="e">
        <f t="shared" si="1"/>
        <v>#REF!</v>
      </c>
      <c r="G27" s="149" t="e">
        <f t="shared" si="2"/>
        <v>#REF!</v>
      </c>
      <c r="H27" s="150" t="e">
        <f>IF(#REF!=TRUE,"",TEXT(F27,"dd"))</f>
        <v>#REF!</v>
      </c>
      <c r="I27" s="151" t="e">
        <f t="shared" si="3"/>
        <v>#REF!</v>
      </c>
      <c r="J27" s="151" t="e">
        <f t="shared" si="4"/>
        <v>#REF!</v>
      </c>
      <c r="K27" s="151" t="e">
        <f>IF(#REF!=TRUE,"",TEXT(G27,"dd"))</f>
        <v>#REF!</v>
      </c>
      <c r="L27" s="151" t="e">
        <f t="shared" si="5"/>
        <v>#REF!</v>
      </c>
      <c r="M27" s="152" t="e">
        <f t="shared" si="6"/>
        <v>#REF!</v>
      </c>
      <c r="N27" s="119" t="e">
        <f>#REF!</f>
        <v>#REF!</v>
      </c>
      <c r="O27" s="119" t="e">
        <f>#REF!</f>
        <v>#REF!</v>
      </c>
      <c r="P27" s="119" t="e">
        <f t="shared" si="7"/>
        <v>#REF!</v>
      </c>
      <c r="Q27" s="119" t="e">
        <f>CONCATENATE(IF(ISBLANK($W$30),"             ",$W$30),"-",IF(#REF!=TRUE,TEXT(F27,"___.mm.yyyy"),TEXT(F27,"dd.mm.yyyy")))</f>
        <v>#REF!</v>
      </c>
      <c r="R27" s="119" t="e">
        <f t="shared" si="8"/>
        <v>#REF!</v>
      </c>
      <c r="S27" s="119" t="e">
        <f t="shared" si="9"/>
        <v>#REF!</v>
      </c>
      <c r="T27" s="119" t="e">
        <f t="shared" si="10"/>
        <v>#REF!</v>
      </c>
      <c r="U27" s="372" t="e">
        <f>CONCATENATE(IF(ISBLANK(W27),"","ID - "),W27,IF(ISBLANK(W27),""," Прицеп"))</f>
        <v>#REF!</v>
      </c>
      <c r="V27" s="268"/>
      <c r="W27" s="179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122" t="str">
        <f>CONCATENATE("27: ",IF(ISTEXT(Y27),Y27,"-"))</f>
        <v>27: 0</v>
      </c>
      <c r="Y27" s="123" t="str">
        <f t="shared" si="0"/>
        <v>0</v>
      </c>
      <c r="Z27" s="180">
        <f>X639</f>
        <v>0</v>
      </c>
      <c r="AA27" s="180">
        <f>X628</f>
        <v>0</v>
      </c>
      <c r="AB27" s="180">
        <f>X643</f>
        <v>0</v>
      </c>
      <c r="AC27" s="180">
        <f>X632</f>
        <v>0</v>
      </c>
      <c r="AD27" s="180">
        <f>X635</f>
        <v>0</v>
      </c>
      <c r="AE27" s="119" t="e">
        <f>#REF!</f>
        <v>#REF!</v>
      </c>
      <c r="AF27" s="371" t="e">
        <f>#REF!</f>
        <v>#REF!</v>
      </c>
      <c r="AG27" s="208"/>
      <c r="AH27" s="154"/>
      <c r="AI27" s="140" t="e">
        <f>#REF!</f>
        <v>#REF!</v>
      </c>
      <c r="AJ27" s="141" t="e">
        <f>#REF!</f>
        <v>#REF!</v>
      </c>
      <c r="AK27" s="141" t="e">
        <f t="shared" si="11"/>
        <v>#REF!</v>
      </c>
      <c r="AL27" s="142" t="e">
        <f t="shared" si="12"/>
        <v>#REF!</v>
      </c>
      <c r="AM27" s="143" t="e">
        <f t="shared" si="13"/>
        <v>#REF!</v>
      </c>
      <c r="AN27" s="144" t="e">
        <f t="shared" si="14"/>
        <v>#REF!</v>
      </c>
      <c r="AO27" s="144" t="e">
        <f t="shared" si="15"/>
        <v>#REF!</v>
      </c>
      <c r="AP27" s="126" t="e">
        <f>#REF!</f>
        <v>#REF!</v>
      </c>
      <c r="AQ27" s="145" t="e">
        <f>#REF!</f>
        <v>#REF!</v>
      </c>
      <c r="AR27" s="145" t="e">
        <f t="shared" si="16"/>
        <v>#REF!</v>
      </c>
      <c r="AS27" s="146" t="e">
        <f t="shared" si="17"/>
        <v>#REF!</v>
      </c>
      <c r="AT27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127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126" t="e">
        <f>#REF!</f>
        <v>#REF!</v>
      </c>
      <c r="AW27" s="126" t="e">
        <f>#REF!</f>
        <v>#REF!</v>
      </c>
      <c r="AX27" s="126" t="str">
        <f t="shared" si="18"/>
        <v/>
      </c>
      <c r="AY27" s="126" t="str">
        <f t="shared" si="19"/>
        <v/>
      </c>
      <c r="AZ27" s="126" t="str">
        <f t="shared" si="20"/>
        <v/>
      </c>
      <c r="BA27" s="126" t="str">
        <f t="shared" si="21"/>
        <v/>
      </c>
      <c r="BB27" s="126"/>
      <c r="BC27" s="126"/>
    </row>
    <row r="28" spans="1:55" ht="15.75" customHeight="1">
      <c r="A28" s="130">
        <v>27</v>
      </c>
      <c r="B28" s="131" t="e">
        <f>#REF!</f>
        <v>#REF!</v>
      </c>
      <c r="C28" s="132" t="e">
        <f>#REF!</f>
        <v>#REF!</v>
      </c>
      <c r="D28" s="131" t="e">
        <f>#REF!</f>
        <v>#REF!</v>
      </c>
      <c r="E28" s="133" t="e">
        <f>#REF!</f>
        <v>#REF!</v>
      </c>
      <c r="F28" s="148" t="e">
        <f t="shared" si="1"/>
        <v>#REF!</v>
      </c>
      <c r="G28" s="149" t="e">
        <f t="shared" si="2"/>
        <v>#REF!</v>
      </c>
      <c r="H28" s="150" t="e">
        <f>IF(#REF!=TRUE,"",TEXT(F28,"dd"))</f>
        <v>#REF!</v>
      </c>
      <c r="I28" s="151" t="e">
        <f t="shared" si="3"/>
        <v>#REF!</v>
      </c>
      <c r="J28" s="151" t="e">
        <f t="shared" si="4"/>
        <v>#REF!</v>
      </c>
      <c r="K28" s="151" t="e">
        <f>IF(#REF!=TRUE,"",TEXT(G28,"dd"))</f>
        <v>#REF!</v>
      </c>
      <c r="L28" s="151" t="e">
        <f t="shared" si="5"/>
        <v>#REF!</v>
      </c>
      <c r="M28" s="152" t="e">
        <f t="shared" si="6"/>
        <v>#REF!</v>
      </c>
      <c r="N28" s="119" t="e">
        <f>#REF!</f>
        <v>#REF!</v>
      </c>
      <c r="O28" s="119" t="e">
        <f>#REF!</f>
        <v>#REF!</v>
      </c>
      <c r="P28" s="119" t="e">
        <f t="shared" si="7"/>
        <v>#REF!</v>
      </c>
      <c r="Q28" s="119" t="e">
        <f>CONCATENATE(IF(ISBLANK($W$30),"             ",$W$30),"-",IF(#REF!=TRUE,TEXT(F28,"___.mm.yyyy"),TEXT(F28,"dd.mm.yyyy")))</f>
        <v>#REF!</v>
      </c>
      <c r="R28" s="119" t="e">
        <f t="shared" si="8"/>
        <v>#REF!</v>
      </c>
      <c r="S28" s="119" t="e">
        <f t="shared" si="9"/>
        <v>#REF!</v>
      </c>
      <c r="T28" s="119" t="e">
        <f t="shared" si="10"/>
        <v>#REF!</v>
      </c>
      <c r="U28" s="372" t="e">
        <f>CONCATENATE(IF(ISBLANK(W28),"","ID - "),W28,IF(ISBLANK(W28),""," Прицеп 2"))</f>
        <v>#REF!</v>
      </c>
      <c r="V28" s="268"/>
      <c r="W28" s="181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122" t="str">
        <f>CONCATENATE("28: ",IF(ISTEXT(Y28),Y28,"-"))</f>
        <v>28: 0</v>
      </c>
      <c r="Y28" s="123" t="str">
        <f t="shared" si="0"/>
        <v>0</v>
      </c>
      <c r="Z28" s="180">
        <f>X661</f>
        <v>0</v>
      </c>
      <c r="AA28" s="180">
        <f>X650</f>
        <v>0</v>
      </c>
      <c r="AB28" s="180">
        <f>X665</f>
        <v>0</v>
      </c>
      <c r="AC28" s="180">
        <f>X654</f>
        <v>0</v>
      </c>
      <c r="AD28" s="180">
        <f>X657</f>
        <v>0</v>
      </c>
      <c r="AE28" s="119" t="e">
        <f>#REF!</f>
        <v>#REF!</v>
      </c>
      <c r="AF28" s="371" t="e">
        <f>#REF!</f>
        <v>#REF!</v>
      </c>
      <c r="AG28" s="208"/>
      <c r="AH28" s="154"/>
      <c r="AI28" s="140" t="e">
        <f>#REF!</f>
        <v>#REF!</v>
      </c>
      <c r="AJ28" s="141" t="e">
        <f>#REF!</f>
        <v>#REF!</v>
      </c>
      <c r="AK28" s="141" t="e">
        <f t="shared" si="11"/>
        <v>#REF!</v>
      </c>
      <c r="AL28" s="142" t="e">
        <f t="shared" si="12"/>
        <v>#REF!</v>
      </c>
      <c r="AM28" s="143" t="e">
        <f t="shared" si="13"/>
        <v>#REF!</v>
      </c>
      <c r="AN28" s="144" t="e">
        <f t="shared" si="14"/>
        <v>#REF!</v>
      </c>
      <c r="AO28" s="144" t="e">
        <f t="shared" si="15"/>
        <v>#REF!</v>
      </c>
      <c r="AP28" s="126" t="e">
        <f>#REF!</f>
        <v>#REF!</v>
      </c>
      <c r="AQ28" s="145" t="e">
        <f>#REF!</f>
        <v>#REF!</v>
      </c>
      <c r="AR28" s="145" t="e">
        <f t="shared" si="16"/>
        <v>#REF!</v>
      </c>
      <c r="AS28" s="146" t="e">
        <f t="shared" si="17"/>
        <v>#REF!</v>
      </c>
      <c r="AT28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127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126" t="e">
        <f>#REF!</f>
        <v>#REF!</v>
      </c>
      <c r="AW28" s="126" t="e">
        <f>#REF!</f>
        <v>#REF!</v>
      </c>
      <c r="AX28" s="126" t="str">
        <f t="shared" si="18"/>
        <v/>
      </c>
      <c r="AY28" s="126" t="str">
        <f t="shared" si="19"/>
        <v/>
      </c>
      <c r="AZ28" s="126" t="str">
        <f t="shared" si="20"/>
        <v/>
      </c>
      <c r="BA28" s="126" t="str">
        <f t="shared" si="21"/>
        <v/>
      </c>
      <c r="BB28" s="126"/>
      <c r="BC28" s="126"/>
    </row>
    <row r="29" spans="1:55" ht="15.75" customHeight="1">
      <c r="A29" s="130">
        <v>28</v>
      </c>
      <c r="B29" s="131" t="e">
        <f>#REF!</f>
        <v>#REF!</v>
      </c>
      <c r="C29" s="132" t="e">
        <f>#REF!</f>
        <v>#REF!</v>
      </c>
      <c r="D29" s="131" t="e">
        <f>#REF!</f>
        <v>#REF!</v>
      </c>
      <c r="E29" s="133" t="e">
        <f>#REF!</f>
        <v>#REF!</v>
      </c>
      <c r="F29" s="148" t="e">
        <f t="shared" si="1"/>
        <v>#REF!</v>
      </c>
      <c r="G29" s="149" t="e">
        <f t="shared" si="2"/>
        <v>#REF!</v>
      </c>
      <c r="H29" s="150" t="e">
        <f>IF(#REF!=TRUE,"",TEXT(F29,"dd"))</f>
        <v>#REF!</v>
      </c>
      <c r="I29" s="151" t="e">
        <f t="shared" si="3"/>
        <v>#REF!</v>
      </c>
      <c r="J29" s="151" t="e">
        <f t="shared" si="4"/>
        <v>#REF!</v>
      </c>
      <c r="K29" s="151" t="e">
        <f>IF(#REF!=TRUE,"",TEXT(G29,"dd"))</f>
        <v>#REF!</v>
      </c>
      <c r="L29" s="151" t="e">
        <f t="shared" si="5"/>
        <v>#REF!</v>
      </c>
      <c r="M29" s="152" t="e">
        <f t="shared" si="6"/>
        <v>#REF!</v>
      </c>
      <c r="N29" s="119" t="e">
        <f>#REF!</f>
        <v>#REF!</v>
      </c>
      <c r="O29" s="119" t="e">
        <f>#REF!</f>
        <v>#REF!</v>
      </c>
      <c r="P29" s="119" t="e">
        <f t="shared" si="7"/>
        <v>#REF!</v>
      </c>
      <c r="Q29" s="119" t="e">
        <f>CONCATENATE(IF(ISBLANK($W$30),"             ",$W$30),"-",IF(#REF!=TRUE,TEXT(F29,"___.mm.yyyy"),TEXT(F29,"dd.mm.yyyy")))</f>
        <v>#REF!</v>
      </c>
      <c r="R29" s="119" t="e">
        <f t="shared" si="8"/>
        <v>#REF!</v>
      </c>
      <c r="S29" s="119" t="e">
        <f t="shared" si="9"/>
        <v>#REF!</v>
      </c>
      <c r="T29" s="119" t="e">
        <f t="shared" si="10"/>
        <v>#REF!</v>
      </c>
      <c r="U29" s="182" t="e">
        <f>CONCATENATE(U24,IF(ISBLANK(W25),"","
"),U25,IF(ISBLANK(W26),"","
"),U26,IF(ISBLANK(W27),"","
"),U27,IF(ISBLANK(W28),"",", "),U28)</f>
        <v>#REF!</v>
      </c>
      <c r="V29" s="120" t="e">
        <f>CONCATENATE(V24,IF(ISBLANK(W25),"","
"),V25,IF(ISBLANK(W26),"","
"),V26,IF(ISBLANK(W27),"","
"),U27,IF(ISBLANK(W28),"",", "),U28)</f>
        <v>#REF!</v>
      </c>
      <c r="W29" s="183"/>
      <c r="X29" s="122" t="str">
        <f>CONCATENATE("29: ",IF(ISTEXT(Y29),Y29,"-"))</f>
        <v>29: 0</v>
      </c>
      <c r="Y29" s="123" t="str">
        <f t="shared" si="0"/>
        <v>0</v>
      </c>
      <c r="Z29" s="180">
        <f>X683</f>
        <v>0</v>
      </c>
      <c r="AA29" s="180">
        <f>X672</f>
        <v>0</v>
      </c>
      <c r="AB29" s="180">
        <f>X687</f>
        <v>0</v>
      </c>
      <c r="AC29" s="180">
        <f>X676</f>
        <v>0</v>
      </c>
      <c r="AD29" s="180">
        <f>X679</f>
        <v>0</v>
      </c>
      <c r="AE29" s="119" t="e">
        <f>#REF!</f>
        <v>#REF!</v>
      </c>
      <c r="AF29" s="371" t="e">
        <f>#REF!</f>
        <v>#REF!</v>
      </c>
      <c r="AG29" s="208"/>
      <c r="AH29" s="154"/>
      <c r="AI29" s="140" t="e">
        <f>#REF!</f>
        <v>#REF!</v>
      </c>
      <c r="AJ29" s="141" t="e">
        <f>#REF!</f>
        <v>#REF!</v>
      </c>
      <c r="AK29" s="141" t="e">
        <f t="shared" si="11"/>
        <v>#REF!</v>
      </c>
      <c r="AL29" s="142" t="e">
        <f t="shared" si="12"/>
        <v>#REF!</v>
      </c>
      <c r="AM29" s="143" t="e">
        <f t="shared" si="13"/>
        <v>#REF!</v>
      </c>
      <c r="AN29" s="144" t="e">
        <f t="shared" si="14"/>
        <v>#REF!</v>
      </c>
      <c r="AO29" s="144" t="e">
        <f t="shared" si="15"/>
        <v>#REF!</v>
      </c>
      <c r="AP29" s="126" t="e">
        <f>#REF!</f>
        <v>#REF!</v>
      </c>
      <c r="AQ29" s="145" t="e">
        <f>#REF!</f>
        <v>#REF!</v>
      </c>
      <c r="AR29" s="145" t="e">
        <f t="shared" si="16"/>
        <v>#REF!</v>
      </c>
      <c r="AS29" s="146" t="e">
        <f t="shared" si="17"/>
        <v>#REF!</v>
      </c>
      <c r="AT29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127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126" t="e">
        <f>#REF!</f>
        <v>#REF!</v>
      </c>
      <c r="AW29" s="126" t="e">
        <f>#REF!</f>
        <v>#REF!</v>
      </c>
      <c r="AX29" s="126" t="str">
        <f t="shared" si="18"/>
        <v/>
      </c>
      <c r="AY29" s="126" t="str">
        <f t="shared" si="19"/>
        <v/>
      </c>
      <c r="AZ29" s="126" t="str">
        <f t="shared" si="20"/>
        <v/>
      </c>
      <c r="BA29" s="126" t="str">
        <f t="shared" si="21"/>
        <v/>
      </c>
      <c r="BB29" s="126"/>
      <c r="BC29" s="126"/>
    </row>
    <row r="30" spans="1:55" ht="15.75" customHeight="1">
      <c r="A30" s="130">
        <v>29</v>
      </c>
      <c r="B30" s="131" t="e">
        <f>#REF!</f>
        <v>#REF!</v>
      </c>
      <c r="C30" s="132" t="e">
        <f>#REF!</f>
        <v>#REF!</v>
      </c>
      <c r="D30" s="131" t="e">
        <f>#REF!</f>
        <v>#REF!</v>
      </c>
      <c r="E30" s="133" t="e">
        <f>#REF!</f>
        <v>#REF!</v>
      </c>
      <c r="F30" s="148" t="e">
        <f t="shared" si="1"/>
        <v>#REF!</v>
      </c>
      <c r="G30" s="149" t="e">
        <f t="shared" si="2"/>
        <v>#REF!</v>
      </c>
      <c r="H30" s="150" t="e">
        <f>IF(#REF!=TRUE,"",TEXT(F30,"dd"))</f>
        <v>#REF!</v>
      </c>
      <c r="I30" s="151" t="e">
        <f t="shared" si="3"/>
        <v>#REF!</v>
      </c>
      <c r="J30" s="151" t="e">
        <f t="shared" si="4"/>
        <v>#REF!</v>
      </c>
      <c r="K30" s="151" t="e">
        <f>IF(#REF!=TRUE,"",TEXT(G30,"dd"))</f>
        <v>#REF!</v>
      </c>
      <c r="L30" s="151" t="e">
        <f t="shared" si="5"/>
        <v>#REF!</v>
      </c>
      <c r="M30" s="152" t="e">
        <f t="shared" si="6"/>
        <v>#REF!</v>
      </c>
      <c r="N30" s="119" t="e">
        <f>#REF!</f>
        <v>#REF!</v>
      </c>
      <c r="O30" s="119" t="e">
        <f>#REF!</f>
        <v>#REF!</v>
      </c>
      <c r="P30" s="119" t="e">
        <f t="shared" si="7"/>
        <v>#REF!</v>
      </c>
      <c r="Q30" s="119" t="e">
        <f>CONCATENATE(IF(ISBLANK($W$30),"             ",$W$30),"-",IF(#REF!=TRUE,TEXT(F30,"___.mm.yyyy"),TEXT(F30,"dd.mm.yyyy")))</f>
        <v>#REF!</v>
      </c>
      <c r="R30" s="119" t="e">
        <f t="shared" si="8"/>
        <v>#REF!</v>
      </c>
      <c r="S30" s="119" t="e">
        <f t="shared" si="9"/>
        <v>#REF!</v>
      </c>
      <c r="T30" s="119" t="e">
        <f t="shared" si="10"/>
        <v>#REF!</v>
      </c>
      <c r="U30" s="373" t="e">
        <f>CONCATENATE(W24,IF(ISBLANK(W25),"","; "),W25)</f>
        <v>#REF!</v>
      </c>
      <c r="V30" s="208"/>
      <c r="W30" s="184" t="e">
        <f>IF(ISBLANK(W26),W24,W26)</f>
        <v>#REF!</v>
      </c>
      <c r="X30" s="122" t="str">
        <f>CONCATENATE("30: ",IF(ISTEXT(Y30),Y30,"-"))</f>
        <v>30: 0</v>
      </c>
      <c r="Y30" s="123" t="str">
        <f t="shared" si="0"/>
        <v>0</v>
      </c>
      <c r="Z30" s="180">
        <f>X705</f>
        <v>0</v>
      </c>
      <c r="AA30" s="180">
        <f>X694</f>
        <v>0</v>
      </c>
      <c r="AB30" s="180">
        <f>X709</f>
        <v>0</v>
      </c>
      <c r="AC30" s="180">
        <f>X698</f>
        <v>0</v>
      </c>
      <c r="AD30" s="180">
        <f>X701</f>
        <v>0</v>
      </c>
      <c r="AE30" s="119" t="e">
        <f>#REF!</f>
        <v>#REF!</v>
      </c>
      <c r="AF30" s="371" t="e">
        <f>#REF!</f>
        <v>#REF!</v>
      </c>
      <c r="AG30" s="208"/>
      <c r="AH30" s="154"/>
      <c r="AI30" s="140" t="e">
        <f>#REF!</f>
        <v>#REF!</v>
      </c>
      <c r="AJ30" s="141" t="e">
        <f>#REF!</f>
        <v>#REF!</v>
      </c>
      <c r="AK30" s="141" t="e">
        <f t="shared" si="11"/>
        <v>#REF!</v>
      </c>
      <c r="AL30" s="142" t="e">
        <f t="shared" si="12"/>
        <v>#REF!</v>
      </c>
      <c r="AM30" s="143" t="e">
        <f t="shared" si="13"/>
        <v>#REF!</v>
      </c>
      <c r="AN30" s="144" t="e">
        <f t="shared" si="14"/>
        <v>#REF!</v>
      </c>
      <c r="AO30" s="144" t="e">
        <f t="shared" si="15"/>
        <v>#REF!</v>
      </c>
      <c r="AP30" s="126" t="e">
        <f>#REF!</f>
        <v>#REF!</v>
      </c>
      <c r="AQ30" s="145" t="e">
        <f>#REF!</f>
        <v>#REF!</v>
      </c>
      <c r="AR30" s="145" t="e">
        <f t="shared" si="16"/>
        <v>#REF!</v>
      </c>
      <c r="AS30" s="146" t="e">
        <f t="shared" si="17"/>
        <v>#REF!</v>
      </c>
      <c r="AT30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127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126" t="e">
        <f>#REF!</f>
        <v>#REF!</v>
      </c>
      <c r="AW30" s="126" t="e">
        <f>#REF!</f>
        <v>#REF!</v>
      </c>
      <c r="AX30" s="126" t="str">
        <f t="shared" si="18"/>
        <v/>
      </c>
      <c r="AY30" s="126" t="str">
        <f t="shared" si="19"/>
        <v/>
      </c>
      <c r="AZ30" s="126" t="str">
        <f t="shared" si="20"/>
        <v/>
      </c>
      <c r="BA30" s="126" t="str">
        <f t="shared" si="21"/>
        <v/>
      </c>
      <c r="BB30" s="126"/>
      <c r="BC30" s="126"/>
    </row>
    <row r="31" spans="1:55" ht="15.75" customHeight="1">
      <c r="A31" s="130">
        <v>30</v>
      </c>
      <c r="B31" s="131" t="e">
        <f>#REF!</f>
        <v>#REF!</v>
      </c>
      <c r="C31" s="132" t="e">
        <f>#REF!</f>
        <v>#REF!</v>
      </c>
      <c r="D31" s="131" t="e">
        <f>#REF!</f>
        <v>#REF!</v>
      </c>
      <c r="E31" s="133" t="e">
        <f>#REF!</f>
        <v>#REF!</v>
      </c>
      <c r="F31" s="148" t="e">
        <f t="shared" si="1"/>
        <v>#REF!</v>
      </c>
      <c r="G31" s="149" t="e">
        <f t="shared" si="2"/>
        <v>#REF!</v>
      </c>
      <c r="H31" s="150" t="e">
        <f>IF(#REF!=TRUE,"",TEXT(F31,"dd"))</f>
        <v>#REF!</v>
      </c>
      <c r="I31" s="151" t="e">
        <f t="shared" si="3"/>
        <v>#REF!</v>
      </c>
      <c r="J31" s="151" t="e">
        <f t="shared" si="4"/>
        <v>#REF!</v>
      </c>
      <c r="K31" s="151" t="e">
        <f>IF(#REF!=TRUE,"",TEXT(G31,"dd"))</f>
        <v>#REF!</v>
      </c>
      <c r="L31" s="151" t="e">
        <f t="shared" si="5"/>
        <v>#REF!</v>
      </c>
      <c r="M31" s="152" t="e">
        <f t="shared" si="6"/>
        <v>#REF!</v>
      </c>
      <c r="N31" s="119" t="e">
        <f>#REF!</f>
        <v>#REF!</v>
      </c>
      <c r="O31" s="119" t="e">
        <f>#REF!</f>
        <v>#REF!</v>
      </c>
      <c r="P31" s="119" t="e">
        <f t="shared" si="7"/>
        <v>#REF!</v>
      </c>
      <c r="Q31" s="119" t="e">
        <f>CONCATENATE(IF(ISBLANK($W$30),"             ",$W$30),"-",IF(#REF!=TRUE,TEXT(F31,"___.mm.yyyy"),TEXT(F31,"dd.mm.yyyy")))</f>
        <v>#REF!</v>
      </c>
      <c r="R31" s="119" t="e">
        <f t="shared" si="8"/>
        <v>#REF!</v>
      </c>
      <c r="S31" s="119" t="e">
        <f t="shared" si="9"/>
        <v>#REF!</v>
      </c>
      <c r="T31" s="119" t="e">
        <f t="shared" si="10"/>
        <v>#REF!</v>
      </c>
      <c r="U31" s="159"/>
      <c r="W31" s="167"/>
      <c r="X31" s="122" t="str">
        <f>CONCATENATE("31: ",IF(ISTEXT(Y31),Y31,"-"))</f>
        <v>31: 0</v>
      </c>
      <c r="Y31" s="123" t="str">
        <f t="shared" si="0"/>
        <v>0</v>
      </c>
      <c r="Z31" s="180">
        <f>X727</f>
        <v>0</v>
      </c>
      <c r="AA31" s="180">
        <f>X716</f>
        <v>0</v>
      </c>
      <c r="AB31" s="180">
        <f>X731</f>
        <v>0</v>
      </c>
      <c r="AC31" s="180">
        <f>X720</f>
        <v>0</v>
      </c>
      <c r="AD31" s="180">
        <f>X723</f>
        <v>0</v>
      </c>
      <c r="AH31" s="154"/>
      <c r="AI31" s="140" t="e">
        <f>#REF!</f>
        <v>#REF!</v>
      </c>
      <c r="AJ31" s="141" t="e">
        <f>#REF!</f>
        <v>#REF!</v>
      </c>
      <c r="AK31" s="141" t="e">
        <f t="shared" si="11"/>
        <v>#REF!</v>
      </c>
      <c r="AL31" s="142" t="e">
        <f t="shared" si="12"/>
        <v>#REF!</v>
      </c>
      <c r="AM31" s="143" t="e">
        <f t="shared" si="13"/>
        <v>#REF!</v>
      </c>
      <c r="AN31" s="144" t="e">
        <f t="shared" si="14"/>
        <v>#REF!</v>
      </c>
      <c r="AO31" s="144" t="e">
        <f t="shared" si="15"/>
        <v>#REF!</v>
      </c>
      <c r="AP31" s="126" t="e">
        <f>#REF!</f>
        <v>#REF!</v>
      </c>
      <c r="AQ31" s="145" t="e">
        <f>#REF!</f>
        <v>#REF!</v>
      </c>
      <c r="AR31" s="145" t="e">
        <f t="shared" si="16"/>
        <v>#REF!</v>
      </c>
      <c r="AS31" s="146" t="e">
        <f t="shared" si="17"/>
        <v>#REF!</v>
      </c>
      <c r="AT31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127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126" t="e">
        <f>#REF!</f>
        <v>#REF!</v>
      </c>
      <c r="AW31" s="126" t="e">
        <f>#REF!</f>
        <v>#REF!</v>
      </c>
      <c r="AX31" s="126" t="str">
        <f t="shared" si="18"/>
        <v/>
      </c>
      <c r="AY31" s="126" t="str">
        <f t="shared" si="19"/>
        <v/>
      </c>
      <c r="AZ31" s="126" t="str">
        <f t="shared" si="20"/>
        <v/>
      </c>
      <c r="BA31" s="126" t="str">
        <f t="shared" si="21"/>
        <v/>
      </c>
      <c r="BB31" s="126"/>
      <c r="BC31" s="126"/>
    </row>
    <row r="32" spans="1:55" ht="15.75" customHeight="1">
      <c r="A32" s="130">
        <v>31</v>
      </c>
      <c r="B32" s="131" t="e">
        <f>#REF!</f>
        <v>#REF!</v>
      </c>
      <c r="C32" s="132" t="e">
        <f>#REF!</f>
        <v>#REF!</v>
      </c>
      <c r="D32" s="131" t="e">
        <f>#REF!</f>
        <v>#REF!</v>
      </c>
      <c r="E32" s="133" t="e">
        <f>#REF!</f>
        <v>#REF!</v>
      </c>
      <c r="F32" s="185" t="e">
        <f t="shared" si="1"/>
        <v>#REF!</v>
      </c>
      <c r="G32" s="186" t="e">
        <f t="shared" si="2"/>
        <v>#REF!</v>
      </c>
      <c r="H32" s="187" t="e">
        <f>IF(#REF!=TRUE,"",TEXT(F32,"dd"))</f>
        <v>#REF!</v>
      </c>
      <c r="I32" s="188" t="e">
        <f t="shared" si="3"/>
        <v>#REF!</v>
      </c>
      <c r="J32" s="188" t="e">
        <f t="shared" si="4"/>
        <v>#REF!</v>
      </c>
      <c r="K32" s="188" t="e">
        <f>IF(#REF!=TRUE,"",TEXT(G32,"dd"))</f>
        <v>#REF!</v>
      </c>
      <c r="L32" s="188" t="e">
        <f t="shared" si="5"/>
        <v>#REF!</v>
      </c>
      <c r="M32" s="189" t="e">
        <f t="shared" si="6"/>
        <v>#REF!</v>
      </c>
      <c r="N32" s="119" t="e">
        <f>#REF!</f>
        <v>#REF!</v>
      </c>
      <c r="O32" s="119" t="e">
        <f>#REF!</f>
        <v>#REF!</v>
      </c>
      <c r="P32" s="119" t="e">
        <f t="shared" si="7"/>
        <v>#REF!</v>
      </c>
      <c r="Q32" s="119" t="e">
        <f>CONCATENATE(IF(ISBLANK($W$30),"             ",$W$30),"-",IF(#REF!=TRUE,TEXT(F32,"___.mm.yyyy"),TEXT(F32,"dd.mm.yyyy")))</f>
        <v>#REF!</v>
      </c>
      <c r="R32" s="119" t="e">
        <f t="shared" si="8"/>
        <v>#REF!</v>
      </c>
      <c r="S32" s="119" t="e">
        <f t="shared" si="9"/>
        <v>#REF!</v>
      </c>
      <c r="T32" s="119" t="e">
        <f t="shared" si="10"/>
        <v>#REF!</v>
      </c>
      <c r="U32" s="190"/>
      <c r="V32" s="169"/>
      <c r="W32" s="170"/>
      <c r="X32" s="122" t="str">
        <f>CONCATENATE("32: ",IF(ISTEXT(Y32),Y32,"-"))</f>
        <v>32: 0</v>
      </c>
      <c r="Y32" s="123" t="str">
        <f t="shared" si="0"/>
        <v>0</v>
      </c>
      <c r="Z32" s="180">
        <f>X749</f>
        <v>0</v>
      </c>
      <c r="AA32" s="180">
        <f>X738</f>
        <v>0</v>
      </c>
      <c r="AB32" s="180">
        <f>X753</f>
        <v>0</v>
      </c>
      <c r="AC32" s="180">
        <f>X742</f>
        <v>0</v>
      </c>
      <c r="AD32" s="180">
        <f>X745</f>
        <v>0</v>
      </c>
      <c r="AH32" s="154"/>
      <c r="AI32" s="140" t="e">
        <f>#REF!</f>
        <v>#REF!</v>
      </c>
      <c r="AJ32" s="141" t="e">
        <f>#REF!</f>
        <v>#REF!</v>
      </c>
      <c r="AK32" s="141" t="e">
        <f t="shared" si="11"/>
        <v>#REF!</v>
      </c>
      <c r="AL32" s="142" t="e">
        <f t="shared" si="12"/>
        <v>#REF!</v>
      </c>
      <c r="AM32" s="143" t="e">
        <f t="shared" si="13"/>
        <v>#REF!</v>
      </c>
      <c r="AN32" s="144" t="e">
        <f t="shared" si="14"/>
        <v>#REF!</v>
      </c>
      <c r="AO32" s="144" t="e">
        <f t="shared" si="15"/>
        <v>#REF!</v>
      </c>
      <c r="AP32" s="126" t="e">
        <f>#REF!</f>
        <v>#REF!</v>
      </c>
      <c r="AQ32" s="145" t="e">
        <f>#REF!</f>
        <v>#REF!</v>
      </c>
      <c r="AR32" s="145" t="e">
        <f t="shared" si="16"/>
        <v>#REF!</v>
      </c>
      <c r="AS32" s="146" t="e">
        <f t="shared" si="17"/>
        <v>#REF!</v>
      </c>
      <c r="AT32" s="12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127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126" t="e">
        <f>#REF!</f>
        <v>#REF!</v>
      </c>
      <c r="AW32" s="126" t="e">
        <f>#REF!</f>
        <v>#REF!</v>
      </c>
      <c r="AX32" s="126" t="str">
        <f t="shared" si="18"/>
        <v/>
      </c>
      <c r="AY32" s="126" t="str">
        <f t="shared" si="19"/>
        <v/>
      </c>
      <c r="AZ32" s="126" t="str">
        <f t="shared" si="20"/>
        <v/>
      </c>
      <c r="BA32" s="126" t="str">
        <f t="shared" si="21"/>
        <v/>
      </c>
      <c r="BB32" s="126"/>
      <c r="BC32" s="126"/>
    </row>
    <row r="33" spans="24:55" ht="15.75" customHeight="1">
      <c r="X33" s="122" t="str">
        <f>CONCATENATE("33: ",IF(ISTEXT(Y33),Y33,"-"))</f>
        <v>33: 0</v>
      </c>
      <c r="Y33" s="123" t="str">
        <f t="shared" si="0"/>
        <v>0</v>
      </c>
      <c r="Z33" s="180">
        <f>X771</f>
        <v>0</v>
      </c>
      <c r="AA33" s="180">
        <f>X760</f>
        <v>0</v>
      </c>
      <c r="AB33" s="180">
        <f>X775</f>
        <v>0</v>
      </c>
      <c r="AC33" s="180">
        <f>X764</f>
        <v>0</v>
      </c>
      <c r="AD33" s="180">
        <f>X767</f>
        <v>0</v>
      </c>
      <c r="AH33" s="154"/>
      <c r="AI33" s="191"/>
      <c r="AJ33" s="191"/>
      <c r="AK33" s="140"/>
      <c r="AL33" s="140"/>
      <c r="AM33" s="126"/>
      <c r="AN33" s="126"/>
      <c r="AO33" s="126"/>
      <c r="AP33" s="126"/>
      <c r="AQ33" s="126"/>
      <c r="AR33" s="126"/>
      <c r="AS33" s="126"/>
      <c r="AT33" s="127"/>
      <c r="AU33" s="126"/>
      <c r="AV33" s="126"/>
      <c r="AW33" s="126"/>
      <c r="AX33" s="126"/>
      <c r="AY33" s="126"/>
      <c r="AZ33" s="126"/>
      <c r="BA33" s="126"/>
      <c r="BB33" s="126"/>
      <c r="BC33" s="126"/>
    </row>
    <row r="34" spans="24:55" ht="15.75" customHeight="1">
      <c r="X34" s="122" t="str">
        <f>CONCATENATE("34: ",IF(ISTEXT(Y34),Y34,"-"))</f>
        <v>34: 0</v>
      </c>
      <c r="Y34" s="123" t="str">
        <f t="shared" si="0"/>
        <v>0</v>
      </c>
      <c r="Z34" s="180">
        <f>X793</f>
        <v>0</v>
      </c>
      <c r="AA34" s="180">
        <f>X782</f>
        <v>0</v>
      </c>
      <c r="AB34" s="180">
        <f>X797</f>
        <v>0</v>
      </c>
      <c r="AC34" s="180">
        <f>X786</f>
        <v>0</v>
      </c>
      <c r="AD34" s="180">
        <f>X789</f>
        <v>0</v>
      </c>
      <c r="AH34" s="154"/>
      <c r="AI34" s="191"/>
      <c r="AJ34" s="191"/>
      <c r="AK34" s="140"/>
      <c r="AL34" s="140"/>
      <c r="AM34" s="126"/>
      <c r="AN34" s="126"/>
      <c r="AO34" s="126"/>
      <c r="AP34" s="126"/>
      <c r="AQ34" s="126"/>
      <c r="AR34" s="126"/>
      <c r="AS34" s="126"/>
      <c r="AT34" s="127"/>
      <c r="AU34" s="126"/>
      <c r="AV34" s="126"/>
      <c r="AW34" s="126"/>
      <c r="AX34" s="126"/>
      <c r="AY34" s="126"/>
      <c r="AZ34" s="126"/>
      <c r="BA34" s="126"/>
      <c r="BB34" s="126"/>
      <c r="BC34" s="126"/>
    </row>
    <row r="35" spans="24:55" ht="15.75" customHeight="1">
      <c r="X35" s="122" t="str">
        <f>CONCATENATE("35: ",IF(ISTEXT(Y35),Y35,"-"))</f>
        <v>35: 0</v>
      </c>
      <c r="Y35" s="123" t="str">
        <f t="shared" si="0"/>
        <v>0</v>
      </c>
      <c r="Z35" s="180">
        <f>X815</f>
        <v>0</v>
      </c>
      <c r="AA35" s="180">
        <f>X804</f>
        <v>0</v>
      </c>
      <c r="AB35" s="180">
        <f>X819</f>
        <v>0</v>
      </c>
      <c r="AC35" s="180">
        <f>X808</f>
        <v>0</v>
      </c>
      <c r="AD35" s="180">
        <f>X811</f>
        <v>0</v>
      </c>
      <c r="AH35" s="154"/>
      <c r="AI35" s="191"/>
      <c r="AJ35" s="191"/>
      <c r="AK35" s="140"/>
      <c r="AL35" s="140"/>
      <c r="AM35" s="126"/>
      <c r="AN35" s="126"/>
      <c r="AO35" s="126"/>
      <c r="AP35" s="126"/>
      <c r="AQ35" s="126"/>
      <c r="AR35" s="126"/>
      <c r="AS35" s="126"/>
      <c r="AT35" s="127"/>
      <c r="AU35" s="126"/>
      <c r="AV35" s="126"/>
      <c r="AW35" s="126"/>
      <c r="AX35" s="126"/>
      <c r="AY35" s="126"/>
      <c r="AZ35" s="126"/>
      <c r="BA35" s="126"/>
      <c r="BB35" s="126"/>
      <c r="BC35" s="126"/>
    </row>
    <row r="36" spans="24:55" ht="15.75" customHeight="1">
      <c r="X36" s="122" t="str">
        <f>CONCATENATE("36: ",IF(ISTEXT(Y36),Y36,"-"))</f>
        <v>36: 0</v>
      </c>
      <c r="Y36" s="123" t="str">
        <f t="shared" si="0"/>
        <v>0</v>
      </c>
      <c r="Z36" s="180">
        <f>X837</f>
        <v>0</v>
      </c>
      <c r="AA36" s="180">
        <f>X826</f>
        <v>0</v>
      </c>
      <c r="AB36" s="180">
        <f>X841</f>
        <v>0</v>
      </c>
      <c r="AC36" s="180">
        <f>X830</f>
        <v>0</v>
      </c>
      <c r="AD36" s="180">
        <f>X833</f>
        <v>0</v>
      </c>
      <c r="AH36" s="154"/>
      <c r="AI36" s="191"/>
      <c r="AJ36" s="191"/>
      <c r="AK36" s="140"/>
      <c r="AL36" s="140"/>
      <c r="AM36" s="126"/>
      <c r="AN36" s="126"/>
      <c r="AO36" s="126"/>
      <c r="AP36" s="126"/>
      <c r="AQ36" s="126"/>
      <c r="AR36" s="126"/>
      <c r="AS36" s="126"/>
      <c r="AT36" s="127"/>
      <c r="AU36" s="126"/>
      <c r="AV36" s="126"/>
      <c r="AW36" s="126"/>
      <c r="AX36" s="126"/>
      <c r="AY36" s="126"/>
      <c r="AZ36" s="126"/>
      <c r="BA36" s="126"/>
      <c r="BB36" s="126"/>
      <c r="BC36" s="126"/>
    </row>
    <row r="37" spans="24:55" ht="15.75" customHeight="1">
      <c r="X37" s="122" t="str">
        <f>CONCATENATE("37: ",IF(ISTEXT(Y37),Y37,"-"))</f>
        <v>37: 0</v>
      </c>
      <c r="Y37" s="123" t="str">
        <f t="shared" si="0"/>
        <v>0</v>
      </c>
      <c r="Z37" s="180">
        <f>X859</f>
        <v>0</v>
      </c>
      <c r="AA37" s="180">
        <f>X848</f>
        <v>0</v>
      </c>
      <c r="AB37" s="180">
        <f>X863</f>
        <v>0</v>
      </c>
      <c r="AC37" s="180">
        <f>X852</f>
        <v>0</v>
      </c>
      <c r="AD37" s="180">
        <f>X855</f>
        <v>0</v>
      </c>
      <c r="AH37" s="154"/>
      <c r="AI37" s="191"/>
      <c r="AJ37" s="191"/>
      <c r="AK37" s="140"/>
      <c r="AL37" s="140"/>
      <c r="AM37" s="126"/>
      <c r="AN37" s="126"/>
      <c r="AO37" s="126"/>
      <c r="AP37" s="126"/>
      <c r="AQ37" s="126"/>
      <c r="AR37" s="126"/>
      <c r="AS37" s="126"/>
      <c r="AT37" s="127"/>
      <c r="AU37" s="126"/>
      <c r="AV37" s="126"/>
      <c r="AW37" s="126"/>
      <c r="AX37" s="126"/>
      <c r="AY37" s="126"/>
      <c r="AZ37" s="126"/>
      <c r="BA37" s="126"/>
      <c r="BB37" s="126"/>
      <c r="BC37" s="126"/>
    </row>
    <row r="38" spans="24:55" ht="12.75">
      <c r="X38" s="122" t="str">
        <f>CONCATENATE("38: ",IF(ISTEXT(Y38),Y38,"-"))</f>
        <v>38: 0</v>
      </c>
      <c r="Y38" s="123" t="str">
        <f t="shared" si="0"/>
        <v>0</v>
      </c>
      <c r="Z38" s="180">
        <f>X881</f>
        <v>0</v>
      </c>
      <c r="AA38" s="180">
        <f>X870</f>
        <v>0</v>
      </c>
      <c r="AB38" s="180">
        <f>X885</f>
        <v>0</v>
      </c>
      <c r="AC38" s="180">
        <f>X874</f>
        <v>0</v>
      </c>
      <c r="AD38" s="180">
        <f>X877</f>
        <v>0</v>
      </c>
      <c r="AH38" s="154"/>
      <c r="AI38" s="191"/>
      <c r="AJ38" s="191"/>
      <c r="AK38" s="140"/>
      <c r="AL38" s="140"/>
      <c r="AM38" s="126"/>
      <c r="AN38" s="126"/>
      <c r="AO38" s="126"/>
      <c r="AP38" s="126"/>
      <c r="AQ38" s="126"/>
      <c r="AR38" s="126"/>
      <c r="AS38" s="126"/>
      <c r="AT38" s="127"/>
      <c r="AU38" s="126"/>
      <c r="AV38" s="126"/>
      <c r="AW38" s="126"/>
      <c r="AX38" s="126"/>
      <c r="AY38" s="126"/>
      <c r="AZ38" s="126"/>
      <c r="BA38" s="126"/>
      <c r="BB38" s="126"/>
      <c r="BC38" s="126"/>
    </row>
    <row r="39" spans="24:55" ht="12.75">
      <c r="X39" s="122" t="str">
        <f>CONCATENATE("39: ",IF(ISTEXT(Y39),Y39,"-"))</f>
        <v>39: 0</v>
      </c>
      <c r="Y39" s="123" t="str">
        <f t="shared" si="0"/>
        <v>0</v>
      </c>
      <c r="Z39" s="180">
        <f>X903</f>
        <v>0</v>
      </c>
      <c r="AA39" s="180">
        <f>X892</f>
        <v>0</v>
      </c>
      <c r="AB39" s="180">
        <f>X907</f>
        <v>0</v>
      </c>
      <c r="AC39" s="180">
        <f>X896</f>
        <v>0</v>
      </c>
      <c r="AD39" s="180">
        <f>X899</f>
        <v>0</v>
      </c>
      <c r="AH39" s="154"/>
      <c r="AI39" s="191"/>
      <c r="AJ39" s="191"/>
      <c r="AK39" s="140"/>
      <c r="AL39" s="140"/>
      <c r="AM39" s="126"/>
      <c r="AN39" s="126"/>
      <c r="AO39" s="126"/>
      <c r="AP39" s="126"/>
      <c r="AQ39" s="126"/>
      <c r="AR39" s="126"/>
      <c r="AS39" s="126"/>
      <c r="AT39" s="127"/>
      <c r="AU39" s="126"/>
      <c r="AV39" s="126"/>
      <c r="AW39" s="126"/>
      <c r="AX39" s="126"/>
      <c r="AY39" s="126"/>
      <c r="AZ39" s="126"/>
      <c r="BA39" s="126"/>
      <c r="BB39" s="126"/>
      <c r="BC39" s="126"/>
    </row>
    <row r="40" spans="24:55" ht="12.75">
      <c r="X40" s="122" t="str">
        <f>CONCATENATE("40: ",IF(ISTEXT(Y40),Y40,"-"))</f>
        <v>40: 0</v>
      </c>
      <c r="Y40" s="123" t="str">
        <f t="shared" si="0"/>
        <v>0</v>
      </c>
      <c r="Z40" s="180">
        <f>X925</f>
        <v>0</v>
      </c>
      <c r="AA40" s="180">
        <f>X914</f>
        <v>0</v>
      </c>
      <c r="AB40" s="180">
        <f>X929</f>
        <v>0</v>
      </c>
      <c r="AC40" s="180">
        <f>X918</f>
        <v>0</v>
      </c>
      <c r="AD40" s="180">
        <f>X921</f>
        <v>0</v>
      </c>
      <c r="AH40" s="154"/>
      <c r="AI40" s="191"/>
      <c r="AJ40" s="191"/>
      <c r="AK40" s="140"/>
      <c r="AL40" s="140"/>
      <c r="AM40" s="126"/>
      <c r="AN40" s="126"/>
      <c r="AO40" s="126"/>
      <c r="AP40" s="126"/>
      <c r="AQ40" s="126"/>
      <c r="AR40" s="126"/>
      <c r="AS40" s="126"/>
      <c r="AT40" s="127"/>
      <c r="AU40" s="126"/>
      <c r="AV40" s="126"/>
      <c r="AW40" s="126"/>
      <c r="AX40" s="126"/>
      <c r="AY40" s="126"/>
      <c r="AZ40" s="126"/>
      <c r="BA40" s="126"/>
      <c r="BB40" s="126"/>
      <c r="BC40" s="126"/>
    </row>
    <row r="41" spans="24:55" ht="12.75">
      <c r="X41" s="122" t="str">
        <f>CONCATENATE("41: ",IF(ISTEXT(Y41),Y41,"-"))</f>
        <v>41: 0</v>
      </c>
      <c r="Y41" s="123" t="str">
        <f t="shared" si="0"/>
        <v>0</v>
      </c>
      <c r="Z41" s="180">
        <f>X947</f>
        <v>0</v>
      </c>
      <c r="AA41" s="180">
        <f>X936</f>
        <v>0</v>
      </c>
      <c r="AB41" s="180">
        <f>X951</f>
        <v>0</v>
      </c>
      <c r="AC41" s="180">
        <f>X940</f>
        <v>0</v>
      </c>
      <c r="AD41" s="180">
        <f>X943</f>
        <v>0</v>
      </c>
      <c r="AH41" s="154"/>
      <c r="AI41" s="191"/>
      <c r="AJ41" s="191"/>
      <c r="AK41" s="140"/>
      <c r="AL41" s="140"/>
      <c r="AM41" s="126"/>
      <c r="AN41" s="126"/>
      <c r="AO41" s="126"/>
      <c r="AP41" s="126"/>
      <c r="AQ41" s="126"/>
      <c r="AR41" s="126"/>
      <c r="AS41" s="126"/>
      <c r="AT41" s="127"/>
      <c r="AU41" s="126"/>
      <c r="AV41" s="126"/>
      <c r="AW41" s="126"/>
      <c r="AX41" s="126"/>
      <c r="AY41" s="126"/>
      <c r="AZ41" s="126"/>
      <c r="BA41" s="126"/>
      <c r="BB41" s="126"/>
      <c r="BC41" s="126"/>
    </row>
    <row r="42" spans="24:55" ht="12.75">
      <c r="X42" s="122" t="str">
        <f>CONCATENATE("42: ",IF(ISTEXT(Y42),Y42,"-"))</f>
        <v>42: 0</v>
      </c>
      <c r="Y42" s="123" t="str">
        <f t="shared" si="0"/>
        <v>0</v>
      </c>
      <c r="Z42" s="180">
        <f>X969</f>
        <v>0</v>
      </c>
      <c r="AA42" s="180">
        <f>X958</f>
        <v>0</v>
      </c>
      <c r="AB42" s="180">
        <f>X973</f>
        <v>0</v>
      </c>
      <c r="AC42" s="180">
        <f>X962</f>
        <v>0</v>
      </c>
      <c r="AD42" s="180">
        <f>X965</f>
        <v>0</v>
      </c>
      <c r="AH42" s="154"/>
      <c r="AI42" s="191"/>
      <c r="AJ42" s="191"/>
      <c r="AK42" s="140"/>
      <c r="AL42" s="140"/>
      <c r="AM42" s="126"/>
      <c r="AN42" s="126"/>
      <c r="AO42" s="126"/>
      <c r="AP42" s="126"/>
      <c r="AQ42" s="126"/>
      <c r="AR42" s="126"/>
      <c r="AS42" s="126"/>
      <c r="AT42" s="127"/>
      <c r="AU42" s="126"/>
      <c r="AV42" s="126"/>
      <c r="AW42" s="126"/>
      <c r="AX42" s="126"/>
      <c r="AY42" s="126"/>
      <c r="AZ42" s="126"/>
      <c r="BA42" s="126"/>
      <c r="BB42" s="126"/>
      <c r="BC42" s="126"/>
    </row>
    <row r="43" spans="24:55" ht="12.75">
      <c r="X43" s="122" t="str">
        <f>CONCATENATE("43: ",IF(ISTEXT(Y43),Y43,"-"))</f>
        <v>43: 0</v>
      </c>
      <c r="Y43" s="123" t="str">
        <f t="shared" si="0"/>
        <v>0</v>
      </c>
      <c r="Z43" s="180">
        <f>X991</f>
        <v>0</v>
      </c>
      <c r="AA43" s="180">
        <f>X980</f>
        <v>0</v>
      </c>
      <c r="AB43" s="180">
        <f>X995</f>
        <v>0</v>
      </c>
      <c r="AC43" s="180">
        <f>X984</f>
        <v>0</v>
      </c>
      <c r="AD43" s="180">
        <f>X987</f>
        <v>0</v>
      </c>
      <c r="AH43" s="154"/>
      <c r="AI43" s="191"/>
      <c r="AJ43" s="191"/>
      <c r="AK43" s="140"/>
      <c r="AL43" s="140"/>
      <c r="AM43" s="126"/>
      <c r="AN43" s="126"/>
      <c r="AO43" s="126"/>
      <c r="AP43" s="126"/>
      <c r="AQ43" s="126"/>
      <c r="AR43" s="126"/>
      <c r="AS43" s="126"/>
      <c r="AT43" s="127"/>
      <c r="AU43" s="126"/>
      <c r="AV43" s="126"/>
      <c r="AW43" s="126"/>
      <c r="AX43" s="126"/>
      <c r="AY43" s="126"/>
      <c r="AZ43" s="126"/>
      <c r="BA43" s="126"/>
      <c r="BB43" s="126"/>
      <c r="BC43" s="126"/>
    </row>
    <row r="44" spans="24:55" ht="12.75">
      <c r="X44" s="122" t="str">
        <f>CONCATENATE("44: ",IF(ISTEXT(Y44),Y44,"-"))</f>
        <v>44: 0</v>
      </c>
      <c r="Y44" s="123" t="str">
        <f t="shared" si="0"/>
        <v>0</v>
      </c>
      <c r="Z44" s="180">
        <f>X1013</f>
        <v>0</v>
      </c>
      <c r="AA44" s="180">
        <f>X1002</f>
        <v>0</v>
      </c>
      <c r="AB44" s="180">
        <f>X1017</f>
        <v>0</v>
      </c>
      <c r="AC44" s="180">
        <f>X1006</f>
        <v>0</v>
      </c>
      <c r="AD44" s="180">
        <f>X1009</f>
        <v>0</v>
      </c>
      <c r="AH44" s="154"/>
      <c r="AI44" s="191"/>
      <c r="AJ44" s="191"/>
      <c r="AK44" s="140"/>
      <c r="AL44" s="140"/>
      <c r="AM44" s="126"/>
      <c r="AN44" s="126"/>
      <c r="AO44" s="126"/>
      <c r="AP44" s="126"/>
      <c r="AQ44" s="126"/>
      <c r="AR44" s="126"/>
      <c r="AS44" s="126"/>
      <c r="AT44" s="127"/>
      <c r="AU44" s="126"/>
      <c r="AV44" s="126"/>
      <c r="AW44" s="126"/>
      <c r="AX44" s="126"/>
      <c r="AY44" s="126"/>
      <c r="AZ44" s="126"/>
      <c r="BA44" s="126"/>
      <c r="BB44" s="126"/>
      <c r="BC44" s="126"/>
    </row>
    <row r="45" spans="24:55" ht="12.75">
      <c r="X45" s="122" t="str">
        <f>CONCATENATE("45: ",IF(ISTEXT(Y45),Y45,"-"))</f>
        <v>45: 0</v>
      </c>
      <c r="Y45" s="123" t="str">
        <f t="shared" si="0"/>
        <v>0</v>
      </c>
      <c r="Z45" s="180">
        <f>X1035</f>
        <v>0</v>
      </c>
      <c r="AA45" s="180">
        <f>X1024</f>
        <v>0</v>
      </c>
      <c r="AB45" s="180">
        <f>X1039</f>
        <v>0</v>
      </c>
      <c r="AC45" s="180">
        <f>X1028</f>
        <v>0</v>
      </c>
      <c r="AD45" s="180">
        <f>X1031</f>
        <v>0</v>
      </c>
      <c r="AH45" s="154"/>
      <c r="AI45" s="191"/>
      <c r="AJ45" s="191"/>
      <c r="AK45" s="140"/>
      <c r="AL45" s="140"/>
      <c r="AM45" s="126"/>
      <c r="AN45" s="126"/>
      <c r="AO45" s="126"/>
      <c r="AP45" s="126"/>
      <c r="AQ45" s="126"/>
      <c r="AR45" s="126"/>
      <c r="AS45" s="126"/>
      <c r="AT45" s="127"/>
      <c r="AU45" s="126"/>
      <c r="AV45" s="126"/>
      <c r="AW45" s="126"/>
      <c r="AX45" s="126"/>
      <c r="AY45" s="126"/>
      <c r="AZ45" s="126"/>
      <c r="BA45" s="126"/>
      <c r="BB45" s="126"/>
      <c r="BC45" s="126"/>
    </row>
    <row r="46" spans="24:55" ht="12.75">
      <c r="X46" s="122" t="str">
        <f>CONCATENATE("46: ",IF(ISTEXT(Y46),Y46,"-"))</f>
        <v>46: 0</v>
      </c>
      <c r="Y46" s="123" t="str">
        <f t="shared" si="0"/>
        <v>0</v>
      </c>
      <c r="Z46" s="180">
        <f>X1057</f>
        <v>0</v>
      </c>
      <c r="AA46" s="180">
        <f>X1046</f>
        <v>0</v>
      </c>
      <c r="AB46" s="180">
        <f>X1061</f>
        <v>0</v>
      </c>
      <c r="AC46" s="180">
        <f>X1050</f>
        <v>0</v>
      </c>
      <c r="AD46" s="180">
        <f>X1053</f>
        <v>0</v>
      </c>
      <c r="AH46" s="154"/>
      <c r="AI46" s="191"/>
      <c r="AJ46" s="191"/>
      <c r="AK46" s="140"/>
      <c r="AL46" s="140"/>
      <c r="AM46" s="126"/>
      <c r="AN46" s="126"/>
      <c r="AO46" s="126"/>
      <c r="AP46" s="126"/>
      <c r="AQ46" s="126"/>
      <c r="AR46" s="126"/>
      <c r="AS46" s="126"/>
      <c r="AT46" s="127"/>
      <c r="AU46" s="126"/>
      <c r="AV46" s="126"/>
      <c r="AW46" s="126"/>
      <c r="AX46" s="126"/>
      <c r="AY46" s="126"/>
      <c r="AZ46" s="126"/>
      <c r="BA46" s="126"/>
      <c r="BB46" s="126"/>
      <c r="BC46" s="126"/>
    </row>
    <row r="47" spans="24:55" ht="12.75">
      <c r="X47" s="122" t="str">
        <f>CONCATENATE("47: ",IF(ISTEXT(Y47),Y47,"-"))</f>
        <v>47: 0</v>
      </c>
      <c r="Y47" s="123" t="str">
        <f t="shared" si="0"/>
        <v>0</v>
      </c>
      <c r="Z47" s="180">
        <f>X1079</f>
        <v>0</v>
      </c>
      <c r="AA47" s="180">
        <f>X1068</f>
        <v>0</v>
      </c>
      <c r="AB47" s="180">
        <f>X1083</f>
        <v>0</v>
      </c>
      <c r="AC47" s="180">
        <f>X1072</f>
        <v>0</v>
      </c>
      <c r="AD47" s="180">
        <f>X1075</f>
        <v>0</v>
      </c>
      <c r="AH47" s="154"/>
      <c r="AI47" s="191"/>
      <c r="AJ47" s="191"/>
      <c r="AK47" s="140"/>
      <c r="AL47" s="140"/>
      <c r="AM47" s="126"/>
      <c r="AN47" s="126"/>
      <c r="AO47" s="126"/>
      <c r="AP47" s="126"/>
      <c r="AQ47" s="126"/>
      <c r="AR47" s="126"/>
      <c r="AS47" s="126"/>
      <c r="AT47" s="127"/>
      <c r="AU47" s="126"/>
      <c r="AV47" s="126"/>
      <c r="AW47" s="126"/>
      <c r="AX47" s="126"/>
      <c r="AY47" s="126"/>
      <c r="AZ47" s="126"/>
      <c r="BA47" s="126"/>
      <c r="BB47" s="126"/>
      <c r="BC47" s="126"/>
    </row>
    <row r="48" spans="24:55" ht="12.75">
      <c r="X48" s="122" t="str">
        <f>CONCATENATE("48: ",IF(ISTEXT(Y48),Y48,"-"))</f>
        <v>48: 0</v>
      </c>
      <c r="Y48" s="123" t="str">
        <f t="shared" si="0"/>
        <v>0</v>
      </c>
      <c r="Z48" s="180">
        <f>X1101</f>
        <v>0</v>
      </c>
      <c r="AA48" s="180">
        <f>X1090</f>
        <v>0</v>
      </c>
      <c r="AB48" s="180">
        <f>X1105</f>
        <v>0</v>
      </c>
      <c r="AC48" s="180">
        <f>X1094</f>
        <v>0</v>
      </c>
      <c r="AD48" s="180">
        <f>X1097</f>
        <v>0</v>
      </c>
      <c r="AH48" s="154"/>
      <c r="AI48" s="191"/>
      <c r="AJ48" s="191"/>
      <c r="AK48" s="140"/>
      <c r="AL48" s="140"/>
      <c r="AM48" s="126"/>
      <c r="AN48" s="126"/>
      <c r="AO48" s="126"/>
      <c r="AP48" s="126"/>
      <c r="AQ48" s="126"/>
      <c r="AR48" s="126"/>
      <c r="AS48" s="126"/>
      <c r="AT48" s="127"/>
      <c r="AU48" s="126"/>
      <c r="AV48" s="126"/>
      <c r="AW48" s="126"/>
      <c r="AX48" s="126"/>
      <c r="AY48" s="126"/>
      <c r="AZ48" s="126"/>
      <c r="BA48" s="126"/>
      <c r="BB48" s="126"/>
      <c r="BC48" s="126"/>
    </row>
    <row r="49" spans="21:55" ht="12.75">
      <c r="X49" s="122" t="str">
        <f>CONCATENATE("49: ",IF(ISTEXT(Y49),Y49,"-"))</f>
        <v>49: 0</v>
      </c>
      <c r="Y49" s="123" t="str">
        <f t="shared" si="0"/>
        <v>0</v>
      </c>
      <c r="Z49" s="180">
        <f>X1123</f>
        <v>0</v>
      </c>
      <c r="AA49" s="180">
        <f>X1112</f>
        <v>0</v>
      </c>
      <c r="AB49" s="180">
        <f>X1127</f>
        <v>0</v>
      </c>
      <c r="AC49" s="180">
        <f>X1116</f>
        <v>0</v>
      </c>
      <c r="AD49" s="180">
        <f>X1119</f>
        <v>0</v>
      </c>
      <c r="AH49" s="154"/>
      <c r="AI49" s="191"/>
      <c r="AJ49" s="191"/>
      <c r="AK49" s="140"/>
      <c r="AL49" s="140"/>
      <c r="AM49" s="126"/>
      <c r="AN49" s="126"/>
      <c r="AO49" s="126"/>
      <c r="AP49" s="126"/>
      <c r="AQ49" s="126"/>
      <c r="AR49" s="126"/>
      <c r="AS49" s="126"/>
      <c r="AT49" s="127"/>
      <c r="AU49" s="126"/>
      <c r="AV49" s="126"/>
      <c r="AW49" s="126"/>
      <c r="AX49" s="126"/>
      <c r="AY49" s="126"/>
      <c r="AZ49" s="126"/>
      <c r="BA49" s="126"/>
      <c r="BB49" s="126"/>
      <c r="BC49" s="126"/>
    </row>
    <row r="50" spans="21:55" ht="12.75">
      <c r="X50" s="122" t="str">
        <f>CONCATENATE("50: ",IF(ISTEXT(Y50),Y50,"-"))</f>
        <v>50: 0</v>
      </c>
      <c r="Y50" s="123" t="str">
        <f t="shared" si="0"/>
        <v>0</v>
      </c>
      <c r="Z50" s="180">
        <f>X1145</f>
        <v>0</v>
      </c>
      <c r="AA50" s="180">
        <f>X1134</f>
        <v>0</v>
      </c>
      <c r="AB50" s="180">
        <f>X1149</f>
        <v>0</v>
      </c>
      <c r="AC50" s="180">
        <f>X1138</f>
        <v>0</v>
      </c>
      <c r="AD50" s="180">
        <f>X1141</f>
        <v>0</v>
      </c>
      <c r="AH50" s="154"/>
      <c r="AI50" s="191"/>
      <c r="AJ50" s="191"/>
      <c r="AK50" s="140"/>
      <c r="AL50" s="140"/>
      <c r="AM50" s="126"/>
      <c r="AN50" s="126"/>
      <c r="AO50" s="126"/>
      <c r="AP50" s="126"/>
      <c r="AQ50" s="126"/>
      <c r="AR50" s="126"/>
      <c r="AS50" s="126"/>
      <c r="AT50" s="127"/>
      <c r="AU50" s="126"/>
      <c r="AV50" s="126"/>
      <c r="AW50" s="126"/>
      <c r="AX50" s="126"/>
      <c r="AY50" s="126"/>
      <c r="AZ50" s="126"/>
      <c r="BA50" s="126"/>
      <c r="BB50" s="126"/>
      <c r="BC50" s="126"/>
    </row>
    <row r="51" spans="21:55" ht="12.75">
      <c r="X51" s="192"/>
      <c r="AH51" s="154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</row>
    <row r="52" spans="21:55" ht="12.75">
      <c r="AH52" s="154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</row>
    <row r="53" spans="21:55" ht="12.75">
      <c r="U53" s="17" t="e">
        <f>#REF!:#REF!</f>
        <v>#REF!</v>
      </c>
      <c r="V53" s="17" t="s">
        <v>17</v>
      </c>
      <c r="W53" s="17" t="e">
        <f>#REF!:#REF!</f>
        <v>#REF!</v>
      </c>
      <c r="X53" s="193" t="e">
        <f>#REF!:#REF!</f>
        <v>#REF!</v>
      </c>
      <c r="Y53" s="17"/>
      <c r="Z53" s="17"/>
      <c r="AH53" s="154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</row>
    <row r="54" spans="21:55" ht="12.75">
      <c r="U54" s="17"/>
      <c r="V54" s="17" t="s">
        <v>18</v>
      </c>
      <c r="W54" s="17"/>
      <c r="X54" s="193" t="s">
        <v>19</v>
      </c>
      <c r="Y54" s="17"/>
      <c r="Z54" s="17"/>
      <c r="AH54" s="154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</row>
    <row r="55" spans="21:55" ht="12.75">
      <c r="U55" s="17"/>
      <c r="V55" s="17" t="s">
        <v>20</v>
      </c>
      <c r="W55" s="17"/>
      <c r="X55" s="193" t="s">
        <v>21</v>
      </c>
      <c r="Y55" s="17"/>
      <c r="Z55" s="17"/>
      <c r="AH55" s="154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</row>
    <row r="56" spans="21:55" ht="25.5">
      <c r="U56" s="17"/>
      <c r="V56" s="17" t="s">
        <v>22</v>
      </c>
      <c r="W56" s="17"/>
      <c r="X56" s="193" t="s">
        <v>23</v>
      </c>
      <c r="Y56" s="17"/>
      <c r="Z56" s="17"/>
      <c r="AH56" s="154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</row>
    <row r="57" spans="21:55" ht="12.75">
      <c r="U57" s="17"/>
      <c r="V57" s="17" t="s">
        <v>24</v>
      </c>
      <c r="W57" s="17"/>
      <c r="X57" s="193">
        <v>221145</v>
      </c>
      <c r="Y57" s="17"/>
      <c r="Z57" s="17"/>
      <c r="AH57" s="154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</row>
    <row r="58" spans="21:55" ht="12.75">
      <c r="U58" s="17"/>
      <c r="V58" s="17" t="s">
        <v>25</v>
      </c>
      <c r="W58" s="17"/>
      <c r="X58" s="193"/>
      <c r="Y58" s="17"/>
      <c r="Z58" s="17"/>
      <c r="AH58" s="154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</row>
    <row r="59" spans="21:55" ht="12.75">
      <c r="U59" s="17"/>
      <c r="V59" s="17" t="s">
        <v>26</v>
      </c>
      <c r="W59" s="17"/>
      <c r="X59" s="193"/>
      <c r="Y59" s="17"/>
      <c r="Z59" s="17"/>
      <c r="AH59" s="154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</row>
    <row r="60" spans="21:55" ht="25.5">
      <c r="U60" s="17"/>
      <c r="V60" s="17" t="s">
        <v>27</v>
      </c>
      <c r="W60" s="17"/>
      <c r="X60" s="193"/>
      <c r="Y60" s="17"/>
      <c r="Z60" s="17"/>
      <c r="AH60" s="154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</row>
    <row r="61" spans="21:55" ht="12.75">
      <c r="U61" s="17"/>
      <c r="V61" s="17" t="s">
        <v>28</v>
      </c>
      <c r="W61" s="17"/>
      <c r="X61" s="193"/>
      <c r="Y61" s="17"/>
      <c r="Z61" s="17"/>
      <c r="AH61" s="154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</row>
    <row r="62" spans="21:55" ht="12.75">
      <c r="U62" s="17"/>
      <c r="V62" s="17" t="s">
        <v>29</v>
      </c>
      <c r="W62" s="17"/>
      <c r="X62" s="193"/>
      <c r="Y62" s="17"/>
      <c r="Z62" s="17"/>
      <c r="AH62" s="154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</row>
    <row r="63" spans="21:55" ht="25.5">
      <c r="U63" s="17"/>
      <c r="V63" s="17" t="s">
        <v>30</v>
      </c>
      <c r="W63" s="17"/>
      <c r="X63" s="193"/>
      <c r="Y63" s="17"/>
      <c r="Z63" s="17"/>
      <c r="AH63" s="154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</row>
    <row r="64" spans="21:55" ht="12.75">
      <c r="U64" s="17"/>
      <c r="V64" s="17" t="s">
        <v>31</v>
      </c>
      <c r="W64" s="17"/>
      <c r="X64" s="193"/>
      <c r="Y64" s="17"/>
      <c r="Z64" s="17"/>
      <c r="AH64" s="154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</row>
    <row r="65" spans="21:55" ht="12.75">
      <c r="U65" s="17"/>
      <c r="V65" s="17" t="s">
        <v>32</v>
      </c>
      <c r="W65" s="17"/>
      <c r="X65" s="193"/>
      <c r="Y65" s="17"/>
      <c r="Z65" s="17"/>
      <c r="AH65" s="154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</row>
    <row r="66" spans="21:55" ht="12.75">
      <c r="U66" s="17"/>
      <c r="V66" s="17" t="s">
        <v>33</v>
      </c>
      <c r="W66" s="17"/>
      <c r="X66" s="193" t="s">
        <v>34</v>
      </c>
      <c r="Y66" s="17"/>
      <c r="Z66" s="17"/>
      <c r="AH66" s="154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</row>
    <row r="67" spans="21:55" ht="25.5">
      <c r="U67" s="17"/>
      <c r="V67" s="17" t="s">
        <v>35</v>
      </c>
      <c r="W67" s="17"/>
      <c r="X67" s="193" t="s">
        <v>36</v>
      </c>
      <c r="Y67" s="17"/>
      <c r="Z67" s="17"/>
      <c r="AH67" s="154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</row>
    <row r="68" spans="21:55" ht="12.75">
      <c r="U68" s="17"/>
      <c r="V68" s="17" t="s">
        <v>37</v>
      </c>
      <c r="W68" s="194">
        <v>42542</v>
      </c>
      <c r="X68" s="193" t="s">
        <v>38</v>
      </c>
      <c r="Y68" s="17"/>
      <c r="Z68" s="17"/>
      <c r="AH68" s="154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</row>
    <row r="69" spans="21:55" ht="12.75">
      <c r="U69" s="17"/>
      <c r="V69" s="17" t="s">
        <v>39</v>
      </c>
      <c r="W69" s="17" t="s">
        <v>40</v>
      </c>
      <c r="X69" s="193">
        <v>321256</v>
      </c>
      <c r="Y69" s="17"/>
      <c r="Z69" s="17"/>
      <c r="AH69" s="154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</row>
    <row r="70" spans="21:55" ht="12.75">
      <c r="U70" s="17"/>
      <c r="V70" s="17" t="s">
        <v>41</v>
      </c>
      <c r="W70" s="17"/>
      <c r="X70" s="193"/>
      <c r="Y70" s="17"/>
      <c r="Z70" s="17"/>
      <c r="AH70" s="154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</row>
    <row r="71" spans="21:55" ht="25.5">
      <c r="U71" s="17"/>
      <c r="V71" s="17" t="s">
        <v>42</v>
      </c>
      <c r="W71" s="17"/>
      <c r="X71" s="193"/>
      <c r="Y71" s="17"/>
      <c r="Z71" s="17"/>
      <c r="AH71" s="154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</row>
    <row r="72" spans="21:55" ht="12.75">
      <c r="U72" s="17"/>
      <c r="V72" s="17" t="s">
        <v>43</v>
      </c>
      <c r="W72" s="194"/>
      <c r="X72" s="193"/>
      <c r="Y72" s="17"/>
      <c r="Z72" s="17"/>
      <c r="AH72" s="154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</row>
    <row r="73" spans="21:55" ht="12.75">
      <c r="U73" s="17"/>
      <c r="V73" s="17" t="s">
        <v>44</v>
      </c>
      <c r="W73" s="17"/>
      <c r="X73" s="193"/>
      <c r="Y73" s="17"/>
      <c r="Z73" s="17"/>
      <c r="AH73" s="154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</row>
    <row r="74" spans="21:55" ht="12.75">
      <c r="U74" s="17"/>
      <c r="V74" s="17"/>
      <c r="W74" s="17"/>
      <c r="X74" s="193"/>
      <c r="Y74" s="17"/>
      <c r="Z74" s="17"/>
      <c r="AH74" s="154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</row>
    <row r="75" spans="21:55" ht="12.75">
      <c r="U75" s="17">
        <v>2</v>
      </c>
      <c r="V75" s="17" t="s">
        <v>17</v>
      </c>
      <c r="W75" s="17"/>
      <c r="X75" s="193"/>
      <c r="Y75" s="17"/>
      <c r="Z75" s="17"/>
      <c r="AH75" s="154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</row>
    <row r="76" spans="21:55" ht="12.75">
      <c r="U76" s="17"/>
      <c r="V76" s="17" t="s">
        <v>18</v>
      </c>
      <c r="W76" s="17"/>
      <c r="X76" s="193"/>
      <c r="Y76" s="17"/>
      <c r="Z76" s="17"/>
      <c r="AH76" s="154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</row>
    <row r="77" spans="21:55" ht="12.75">
      <c r="U77" s="17"/>
      <c r="V77" s="17" t="s">
        <v>20</v>
      </c>
      <c r="W77" s="17"/>
      <c r="X77" s="193"/>
      <c r="Y77" s="17"/>
      <c r="Z77" s="17"/>
      <c r="AH77" s="154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</row>
    <row r="78" spans="21:55" ht="25.5">
      <c r="U78" s="17"/>
      <c r="V78" s="17" t="s">
        <v>22</v>
      </c>
      <c r="W78" s="17"/>
      <c r="X78" s="193"/>
      <c r="Y78" s="17"/>
      <c r="Z78" s="17"/>
      <c r="AH78" s="154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</row>
    <row r="79" spans="21:55" ht="12.75">
      <c r="U79" s="17"/>
      <c r="V79" s="17" t="s">
        <v>24</v>
      </c>
      <c r="W79" s="17"/>
      <c r="X79" s="193"/>
      <c r="Y79" s="17"/>
      <c r="Z79" s="17"/>
      <c r="AH79" s="154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</row>
    <row r="80" spans="21:55" ht="12.75">
      <c r="U80" s="17"/>
      <c r="V80" s="17" t="s">
        <v>25</v>
      </c>
      <c r="W80" s="17"/>
      <c r="X80" s="193"/>
      <c r="Y80" s="17"/>
      <c r="Z80" s="17"/>
      <c r="AH80" s="154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</row>
    <row r="81" spans="21:55" ht="12.75">
      <c r="U81" s="17"/>
      <c r="V81" s="17" t="s">
        <v>26</v>
      </c>
      <c r="W81" s="17"/>
      <c r="X81" s="193"/>
      <c r="Y81" s="17"/>
      <c r="Z81" s="17"/>
      <c r="AH81" s="154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</row>
    <row r="82" spans="21:55" ht="25.5">
      <c r="U82" s="17"/>
      <c r="V82" s="17" t="s">
        <v>27</v>
      </c>
      <c r="W82" s="17"/>
      <c r="X82" s="193"/>
      <c r="Y82" s="17"/>
      <c r="Z82" s="17"/>
      <c r="AH82" s="154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</row>
    <row r="83" spans="21:55" ht="12.75">
      <c r="U83" s="17"/>
      <c r="V83" s="17" t="s">
        <v>28</v>
      </c>
      <c r="W83" s="17"/>
      <c r="X83" s="193"/>
      <c r="Y83" s="17"/>
      <c r="Z83" s="17"/>
      <c r="AH83" s="154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</row>
    <row r="84" spans="21:55" ht="12.75">
      <c r="U84" s="17"/>
      <c r="V84" s="17" t="s">
        <v>29</v>
      </c>
      <c r="W84" s="17"/>
      <c r="X84" s="193"/>
      <c r="Y84" s="17"/>
      <c r="Z84" s="17"/>
      <c r="AH84" s="154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</row>
    <row r="85" spans="21:55" ht="25.5">
      <c r="U85" s="17"/>
      <c r="V85" s="17" t="s">
        <v>30</v>
      </c>
      <c r="W85" s="17"/>
      <c r="X85" s="193"/>
      <c r="Y85" s="17"/>
      <c r="Z85" s="17"/>
      <c r="AH85" s="154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</row>
    <row r="86" spans="21:55" ht="12.75">
      <c r="U86" s="17"/>
      <c r="V86" s="17" t="s">
        <v>31</v>
      </c>
      <c r="W86" s="17"/>
      <c r="X86" s="193"/>
      <c r="Y86" s="17"/>
      <c r="Z86" s="17"/>
      <c r="AH86" s="154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</row>
    <row r="87" spans="21:55" ht="12.75">
      <c r="U87" s="17"/>
      <c r="V87" s="17" t="s">
        <v>32</v>
      </c>
      <c r="W87" s="17"/>
      <c r="X87" s="193"/>
      <c r="Y87" s="17"/>
      <c r="Z87" s="17"/>
      <c r="AH87" s="154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</row>
    <row r="88" spans="21:55" ht="12.75">
      <c r="U88" s="17"/>
      <c r="V88" s="17" t="s">
        <v>33</v>
      </c>
      <c r="W88" s="17"/>
      <c r="X88" s="193"/>
      <c r="Y88" s="17"/>
      <c r="Z88" s="17"/>
      <c r="AH88" s="154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</row>
    <row r="89" spans="21:55" ht="25.5">
      <c r="U89" s="17"/>
      <c r="V89" s="17" t="s">
        <v>35</v>
      </c>
      <c r="W89" s="17"/>
      <c r="X89" s="193"/>
      <c r="Y89" s="17"/>
      <c r="Z89" s="17"/>
      <c r="AH89" s="154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</row>
    <row r="90" spans="21:55" ht="12.75">
      <c r="U90" s="17"/>
      <c r="V90" s="17" t="s">
        <v>37</v>
      </c>
      <c r="W90" s="194"/>
      <c r="X90" s="193"/>
      <c r="Y90" s="17"/>
      <c r="Z90" s="17"/>
      <c r="AH90" s="154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</row>
    <row r="91" spans="21:55" ht="12.75">
      <c r="U91" s="17"/>
      <c r="V91" s="17" t="s">
        <v>39</v>
      </c>
      <c r="W91" s="17"/>
      <c r="X91" s="193"/>
      <c r="Y91" s="17"/>
      <c r="Z91" s="17"/>
      <c r="AH91" s="154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</row>
    <row r="92" spans="21:55" ht="12.75">
      <c r="U92" s="17"/>
      <c r="V92" s="17" t="s">
        <v>41</v>
      </c>
      <c r="W92" s="17"/>
      <c r="X92" s="193"/>
      <c r="Y92" s="17"/>
      <c r="Z92" s="17"/>
      <c r="AH92" s="154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</row>
    <row r="93" spans="21:55" ht="25.5">
      <c r="U93" s="17"/>
      <c r="V93" s="17" t="s">
        <v>42</v>
      </c>
      <c r="W93" s="17"/>
      <c r="X93" s="193"/>
      <c r="Y93" s="17"/>
      <c r="Z93" s="17"/>
      <c r="AH93" s="154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</row>
    <row r="94" spans="21:55" ht="12.75">
      <c r="U94" s="17"/>
      <c r="V94" s="17" t="s">
        <v>43</v>
      </c>
      <c r="W94" s="194"/>
      <c r="X94" s="193"/>
      <c r="Y94" s="17"/>
      <c r="Z94" s="17"/>
      <c r="AH94" s="154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</row>
    <row r="95" spans="21:55" ht="12.75">
      <c r="U95" s="17"/>
      <c r="V95" s="17" t="s">
        <v>44</v>
      </c>
      <c r="W95" s="17"/>
      <c r="X95" s="193"/>
      <c r="Y95" s="17"/>
      <c r="Z95" s="17"/>
      <c r="AH95" s="154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</row>
    <row r="96" spans="21:55" ht="12.75">
      <c r="U96" s="17"/>
      <c r="V96" s="17"/>
      <c r="W96" s="17"/>
      <c r="X96" s="193"/>
      <c r="Y96" s="17"/>
      <c r="Z96" s="17"/>
      <c r="AH96" s="154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</row>
    <row r="97" spans="21:55" ht="12.75">
      <c r="U97" s="17">
        <v>3</v>
      </c>
      <c r="V97" s="17" t="s">
        <v>17</v>
      </c>
      <c r="W97" s="17"/>
      <c r="X97" s="193"/>
      <c r="Y97" s="17"/>
      <c r="Z97" s="17"/>
      <c r="AH97" s="154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</row>
    <row r="98" spans="21:55" ht="12.75">
      <c r="U98" s="17"/>
      <c r="V98" s="17" t="s">
        <v>18</v>
      </c>
      <c r="W98" s="17"/>
      <c r="X98" s="193"/>
      <c r="Y98" s="17"/>
      <c r="Z98" s="17"/>
      <c r="AH98" s="154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</row>
    <row r="99" spans="21:55" ht="12.75">
      <c r="U99" s="17"/>
      <c r="V99" s="17" t="s">
        <v>20</v>
      </c>
      <c r="W99" s="17"/>
      <c r="X99" s="193"/>
      <c r="Y99" s="17"/>
      <c r="Z99" s="17"/>
      <c r="AH99" s="154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</row>
    <row r="100" spans="21:55" ht="25.5">
      <c r="U100" s="17"/>
      <c r="V100" s="17" t="s">
        <v>22</v>
      </c>
      <c r="W100" s="17"/>
      <c r="X100" s="193"/>
      <c r="Y100" s="17"/>
      <c r="Z100" s="17"/>
      <c r="AH100" s="154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</row>
    <row r="101" spans="21:55" ht="12.75">
      <c r="U101" s="17"/>
      <c r="V101" s="17" t="s">
        <v>24</v>
      </c>
      <c r="W101" s="17"/>
      <c r="X101" s="193"/>
      <c r="Y101" s="17"/>
      <c r="Z101" s="17"/>
      <c r="AH101" s="154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</row>
    <row r="102" spans="21:55" ht="12.75">
      <c r="U102" s="17"/>
      <c r="V102" s="17" t="s">
        <v>25</v>
      </c>
      <c r="W102" s="17"/>
      <c r="X102" s="193"/>
      <c r="Y102" s="17"/>
      <c r="Z102" s="17"/>
      <c r="AH102" s="154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</row>
    <row r="103" spans="21:55" ht="12.75">
      <c r="U103" s="17"/>
      <c r="V103" s="17" t="s">
        <v>26</v>
      </c>
      <c r="W103" s="17"/>
      <c r="X103" s="193"/>
      <c r="Y103" s="17"/>
      <c r="Z103" s="17"/>
      <c r="AH103" s="154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</row>
    <row r="104" spans="21:55" ht="25.5">
      <c r="U104" s="17"/>
      <c r="V104" s="17" t="s">
        <v>27</v>
      </c>
      <c r="W104" s="17"/>
      <c r="X104" s="193"/>
      <c r="Y104" s="17"/>
      <c r="Z104" s="17"/>
      <c r="AH104" s="154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</row>
    <row r="105" spans="21:55" ht="12.75">
      <c r="U105" s="17"/>
      <c r="V105" s="17" t="s">
        <v>28</v>
      </c>
      <c r="W105" s="17"/>
      <c r="X105" s="193"/>
      <c r="Y105" s="17"/>
      <c r="Z105" s="17"/>
      <c r="AH105" s="154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</row>
    <row r="106" spans="21:55" ht="12.75">
      <c r="U106" s="17"/>
      <c r="V106" s="17" t="s">
        <v>29</v>
      </c>
      <c r="W106" s="17"/>
      <c r="X106" s="193"/>
      <c r="Y106" s="17"/>
      <c r="Z106" s="17"/>
      <c r="AH106" s="15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</row>
    <row r="107" spans="21:55" ht="25.5">
      <c r="U107" s="17"/>
      <c r="V107" s="17" t="s">
        <v>30</v>
      </c>
      <c r="W107" s="17"/>
      <c r="X107" s="193"/>
      <c r="Y107" s="17"/>
      <c r="Z107" s="17"/>
      <c r="AH107" s="154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</row>
    <row r="108" spans="21:55" ht="12.75">
      <c r="U108" s="17"/>
      <c r="V108" s="17" t="s">
        <v>31</v>
      </c>
      <c r="W108" s="17"/>
      <c r="X108" s="193"/>
      <c r="Y108" s="17"/>
      <c r="Z108" s="17"/>
      <c r="AH108" s="154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</row>
    <row r="109" spans="21:55" ht="12.75">
      <c r="U109" s="17"/>
      <c r="V109" s="17" t="s">
        <v>32</v>
      </c>
      <c r="W109" s="17"/>
      <c r="X109" s="193"/>
      <c r="Y109" s="17"/>
      <c r="Z109" s="17"/>
      <c r="AH109" s="15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</row>
    <row r="110" spans="21:55" ht="12.75">
      <c r="U110" s="17"/>
      <c r="V110" s="17" t="s">
        <v>33</v>
      </c>
      <c r="W110" s="17"/>
      <c r="X110" s="193"/>
      <c r="Y110" s="17"/>
      <c r="Z110" s="17"/>
      <c r="AH110" s="154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</row>
    <row r="111" spans="21:55" ht="25.5">
      <c r="U111" s="17"/>
      <c r="V111" s="17" t="s">
        <v>35</v>
      </c>
      <c r="W111" s="17"/>
      <c r="X111" s="193"/>
      <c r="Y111" s="17"/>
      <c r="Z111" s="17"/>
      <c r="AH111" s="154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</row>
    <row r="112" spans="21:55" ht="12.75">
      <c r="U112" s="17"/>
      <c r="V112" s="17" t="s">
        <v>37</v>
      </c>
      <c r="W112" s="194"/>
      <c r="X112" s="193"/>
      <c r="Y112" s="17"/>
      <c r="Z112" s="17"/>
      <c r="AH112" s="15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</row>
    <row r="113" spans="21:55" ht="12.75">
      <c r="U113" s="17"/>
      <c r="V113" s="17" t="s">
        <v>39</v>
      </c>
      <c r="W113" s="17"/>
      <c r="X113" s="193"/>
      <c r="Y113" s="17"/>
      <c r="Z113" s="17"/>
      <c r="AH113" s="154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</row>
    <row r="114" spans="21:55" ht="12.75">
      <c r="U114" s="17"/>
      <c r="V114" s="17" t="s">
        <v>41</v>
      </c>
      <c r="W114" s="17"/>
      <c r="X114" s="193"/>
      <c r="Y114" s="17"/>
      <c r="Z114" s="17"/>
      <c r="AH114" s="154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</row>
    <row r="115" spans="21:55" ht="25.5">
      <c r="U115" s="17"/>
      <c r="V115" s="17" t="s">
        <v>42</v>
      </c>
      <c r="W115" s="17"/>
      <c r="X115" s="193"/>
      <c r="Y115" s="17"/>
      <c r="Z115" s="17"/>
      <c r="AH115" s="154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</row>
    <row r="116" spans="21:55" ht="12.75">
      <c r="U116" s="17"/>
      <c r="V116" s="17" t="s">
        <v>43</v>
      </c>
      <c r="W116" s="194"/>
      <c r="X116" s="193"/>
      <c r="Y116" s="17"/>
      <c r="Z116" s="17"/>
      <c r="AH116" s="154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</row>
    <row r="117" spans="21:55" ht="12.75">
      <c r="U117" s="17"/>
      <c r="V117" s="17" t="s">
        <v>44</v>
      </c>
      <c r="W117" s="17"/>
      <c r="X117" s="193"/>
      <c r="Y117" s="17"/>
      <c r="Z117" s="17"/>
      <c r="AH117" s="154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</row>
    <row r="118" spans="21:55" ht="12.75">
      <c r="U118" s="17"/>
      <c r="V118" s="17"/>
      <c r="W118" s="17"/>
      <c r="X118" s="193"/>
      <c r="Y118" s="17"/>
      <c r="Z118" s="17"/>
      <c r="AH118" s="154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</row>
    <row r="119" spans="21:55" ht="12.75">
      <c r="U119" s="17">
        <v>4</v>
      </c>
      <c r="V119" s="17" t="s">
        <v>17</v>
      </c>
      <c r="W119" s="17"/>
      <c r="X119" s="193"/>
      <c r="Y119" s="17"/>
      <c r="Z119" s="17"/>
      <c r="AH119" s="154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</row>
    <row r="120" spans="21:55" ht="12.75">
      <c r="U120" s="17"/>
      <c r="V120" s="17" t="s">
        <v>18</v>
      </c>
      <c r="W120" s="17"/>
      <c r="X120" s="193"/>
      <c r="Y120" s="17"/>
      <c r="Z120" s="17"/>
      <c r="AH120" s="154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</row>
    <row r="121" spans="21:55" ht="12.75">
      <c r="U121" s="17"/>
      <c r="V121" s="17" t="s">
        <v>20</v>
      </c>
      <c r="W121" s="17"/>
      <c r="X121" s="193"/>
      <c r="Y121" s="17"/>
      <c r="Z121" s="17"/>
      <c r="AH121" s="154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</row>
    <row r="122" spans="21:55" ht="25.5">
      <c r="U122" s="17"/>
      <c r="V122" s="17" t="s">
        <v>22</v>
      </c>
      <c r="W122" s="17"/>
      <c r="X122" s="193"/>
      <c r="Y122" s="17"/>
      <c r="Z122" s="17"/>
      <c r="AH122" s="154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</row>
    <row r="123" spans="21:55" ht="12.75">
      <c r="U123" s="17"/>
      <c r="V123" s="17" t="s">
        <v>24</v>
      </c>
      <c r="W123" s="17"/>
      <c r="X123" s="193"/>
      <c r="Y123" s="17"/>
      <c r="Z123" s="17"/>
      <c r="AH123" s="154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</row>
    <row r="124" spans="21:55" ht="12.75">
      <c r="U124" s="17"/>
      <c r="V124" s="17" t="s">
        <v>25</v>
      </c>
      <c r="W124" s="17"/>
      <c r="X124" s="193"/>
      <c r="Y124" s="17"/>
      <c r="Z124" s="17"/>
      <c r="AH124" s="154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</row>
    <row r="125" spans="21:55" ht="12.75">
      <c r="U125" s="17"/>
      <c r="V125" s="17" t="s">
        <v>26</v>
      </c>
      <c r="W125" s="17"/>
      <c r="X125" s="193"/>
      <c r="Y125" s="17"/>
      <c r="Z125" s="17"/>
      <c r="AH125" s="154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</row>
    <row r="126" spans="21:55" ht="25.5">
      <c r="U126" s="17"/>
      <c r="V126" s="17" t="s">
        <v>27</v>
      </c>
      <c r="W126" s="17"/>
      <c r="X126" s="193"/>
      <c r="Y126" s="17"/>
      <c r="Z126" s="17"/>
      <c r="AH126" s="154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</row>
    <row r="127" spans="21:55" ht="12.75">
      <c r="U127" s="17"/>
      <c r="V127" s="17" t="s">
        <v>28</v>
      </c>
      <c r="W127" s="17"/>
      <c r="X127" s="193"/>
      <c r="Y127" s="17"/>
      <c r="Z127" s="17"/>
      <c r="AH127" s="154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</row>
    <row r="128" spans="21:55" ht="12.75">
      <c r="U128" s="17"/>
      <c r="V128" s="17" t="s">
        <v>29</v>
      </c>
      <c r="W128" s="17"/>
      <c r="X128" s="193"/>
      <c r="Y128" s="17"/>
      <c r="Z128" s="17"/>
      <c r="AH128" s="154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</row>
    <row r="129" spans="21:55" ht="25.5">
      <c r="U129" s="17"/>
      <c r="V129" s="17" t="s">
        <v>30</v>
      </c>
      <c r="W129" s="17"/>
      <c r="X129" s="193"/>
      <c r="Y129" s="17"/>
      <c r="Z129" s="17"/>
      <c r="AH129" s="154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</row>
    <row r="130" spans="21:55" ht="12.75">
      <c r="U130" s="17"/>
      <c r="V130" s="17" t="s">
        <v>31</v>
      </c>
      <c r="W130" s="17"/>
      <c r="X130" s="193"/>
      <c r="Y130" s="17"/>
      <c r="Z130" s="17"/>
      <c r="AH130" s="154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</row>
    <row r="131" spans="21:55" ht="12.75">
      <c r="U131" s="17"/>
      <c r="V131" s="17" t="s">
        <v>32</v>
      </c>
      <c r="W131" s="17"/>
      <c r="X131" s="193"/>
      <c r="Y131" s="17"/>
      <c r="Z131" s="17"/>
      <c r="AH131" s="154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</row>
    <row r="132" spans="21:55" ht="12.75">
      <c r="U132" s="17"/>
      <c r="V132" s="17" t="s">
        <v>33</v>
      </c>
      <c r="W132" s="17"/>
      <c r="X132" s="193"/>
      <c r="Y132" s="17"/>
      <c r="Z132" s="17"/>
      <c r="AH132" s="154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</row>
    <row r="133" spans="21:55" ht="25.5">
      <c r="U133" s="17"/>
      <c r="V133" s="17" t="s">
        <v>35</v>
      </c>
      <c r="W133" s="17"/>
      <c r="X133" s="193"/>
      <c r="Y133" s="17"/>
      <c r="Z133" s="17"/>
      <c r="AH133" s="154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</row>
    <row r="134" spans="21:55" ht="12.75">
      <c r="U134" s="17"/>
      <c r="V134" s="17" t="s">
        <v>37</v>
      </c>
      <c r="W134" s="194"/>
      <c r="X134" s="193"/>
      <c r="Y134" s="17"/>
      <c r="Z134" s="17"/>
      <c r="AH134" s="154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</row>
    <row r="135" spans="21:55" ht="12.75">
      <c r="U135" s="17"/>
      <c r="V135" s="17" t="s">
        <v>39</v>
      </c>
      <c r="W135" s="17"/>
      <c r="X135" s="193"/>
      <c r="Y135" s="17"/>
      <c r="Z135" s="17"/>
      <c r="AH135" s="154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</row>
    <row r="136" spans="21:55" ht="12.75">
      <c r="U136" s="17"/>
      <c r="V136" s="17" t="s">
        <v>41</v>
      </c>
      <c r="W136" s="17"/>
      <c r="X136" s="193"/>
      <c r="Y136" s="17"/>
      <c r="Z136" s="17"/>
      <c r="AH136" s="154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</row>
    <row r="137" spans="21:55" ht="25.5">
      <c r="U137" s="17"/>
      <c r="V137" s="17" t="s">
        <v>42</v>
      </c>
      <c r="W137" s="17"/>
      <c r="X137" s="193"/>
      <c r="Y137" s="17"/>
      <c r="Z137" s="17"/>
      <c r="AH137" s="154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</row>
    <row r="138" spans="21:55" ht="12.75">
      <c r="U138" s="17"/>
      <c r="V138" s="17" t="s">
        <v>43</v>
      </c>
      <c r="W138" s="194"/>
      <c r="X138" s="193"/>
      <c r="Y138" s="17"/>
      <c r="Z138" s="17"/>
      <c r="AH138" s="154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</row>
    <row r="139" spans="21:55" ht="12.75">
      <c r="U139" s="17"/>
      <c r="V139" s="17" t="s">
        <v>44</v>
      </c>
      <c r="W139" s="17"/>
      <c r="X139" s="193"/>
      <c r="Y139" s="17"/>
      <c r="Z139" s="17"/>
      <c r="AH139" s="154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</row>
    <row r="140" spans="21:55" ht="12.75">
      <c r="U140" s="17"/>
      <c r="V140" s="17"/>
      <c r="W140" s="17"/>
      <c r="X140" s="193"/>
      <c r="Y140" s="17"/>
      <c r="Z140" s="17"/>
      <c r="AH140" s="154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</row>
    <row r="141" spans="21:55" ht="12.75">
      <c r="U141" s="17">
        <v>5</v>
      </c>
      <c r="V141" s="17" t="s">
        <v>17</v>
      </c>
      <c r="W141" s="17"/>
      <c r="X141" s="193"/>
      <c r="Y141" s="17"/>
      <c r="Z141" s="17"/>
      <c r="AH141" s="154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</row>
    <row r="142" spans="21:55" ht="12.75">
      <c r="U142" s="17"/>
      <c r="V142" s="17" t="s">
        <v>18</v>
      </c>
      <c r="W142" s="17"/>
      <c r="X142" s="193"/>
      <c r="Y142" s="17"/>
      <c r="Z142" s="17"/>
      <c r="AH142" s="154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</row>
    <row r="143" spans="21:55" ht="12.75">
      <c r="U143" s="17"/>
      <c r="V143" s="17" t="s">
        <v>20</v>
      </c>
      <c r="W143" s="17"/>
      <c r="X143" s="193"/>
      <c r="Y143" s="17"/>
      <c r="Z143" s="17"/>
      <c r="AH143" s="154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</row>
    <row r="144" spans="21:55" ht="25.5">
      <c r="U144" s="17"/>
      <c r="V144" s="17" t="s">
        <v>22</v>
      </c>
      <c r="W144" s="17"/>
      <c r="X144" s="193"/>
      <c r="Y144" s="17"/>
      <c r="Z144" s="17"/>
      <c r="AH144" s="154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</row>
    <row r="145" spans="21:55" ht="12.75">
      <c r="U145" s="17"/>
      <c r="V145" s="17" t="s">
        <v>24</v>
      </c>
      <c r="W145" s="17"/>
      <c r="X145" s="193"/>
      <c r="Y145" s="17"/>
      <c r="Z145" s="17"/>
      <c r="AH145" s="154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</row>
    <row r="146" spans="21:55" ht="12.75">
      <c r="U146" s="17"/>
      <c r="V146" s="17" t="s">
        <v>25</v>
      </c>
      <c r="W146" s="17"/>
      <c r="X146" s="193"/>
      <c r="Y146" s="17"/>
      <c r="Z146" s="17"/>
      <c r="AH146" s="154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</row>
    <row r="147" spans="21:55" ht="12.75">
      <c r="U147" s="17"/>
      <c r="V147" s="17" t="s">
        <v>26</v>
      </c>
      <c r="W147" s="17"/>
      <c r="X147" s="193"/>
      <c r="Y147" s="17"/>
      <c r="Z147" s="17"/>
      <c r="AH147" s="154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</row>
    <row r="148" spans="21:55" ht="25.5">
      <c r="U148" s="17"/>
      <c r="V148" s="17" t="s">
        <v>27</v>
      </c>
      <c r="W148" s="17"/>
      <c r="X148" s="193"/>
      <c r="Y148" s="17"/>
      <c r="Z148" s="17"/>
      <c r="AH148" s="154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</row>
    <row r="149" spans="21:55" ht="12.75">
      <c r="U149" s="17"/>
      <c r="V149" s="17" t="s">
        <v>28</v>
      </c>
      <c r="W149" s="17"/>
      <c r="X149" s="193"/>
      <c r="Y149" s="17"/>
      <c r="Z149" s="17"/>
      <c r="AH149" s="154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</row>
    <row r="150" spans="21:55" ht="12.75">
      <c r="U150" s="17"/>
      <c r="V150" s="17" t="s">
        <v>29</v>
      </c>
      <c r="W150" s="17"/>
      <c r="X150" s="193"/>
      <c r="Y150" s="17"/>
      <c r="Z150" s="17"/>
      <c r="AH150" s="154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</row>
    <row r="151" spans="21:55" ht="25.5">
      <c r="U151" s="17"/>
      <c r="V151" s="17" t="s">
        <v>30</v>
      </c>
      <c r="W151" s="17"/>
      <c r="X151" s="193"/>
      <c r="Y151" s="17"/>
      <c r="Z151" s="17"/>
      <c r="AH151" s="154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</row>
    <row r="152" spans="21:55" ht="12.75">
      <c r="U152" s="17"/>
      <c r="V152" s="17" t="s">
        <v>31</v>
      </c>
      <c r="W152" s="17"/>
      <c r="X152" s="193"/>
      <c r="Y152" s="17"/>
      <c r="Z152" s="17"/>
      <c r="AH152" s="154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</row>
    <row r="153" spans="21:55" ht="12.75">
      <c r="U153" s="17"/>
      <c r="V153" s="17" t="s">
        <v>32</v>
      </c>
      <c r="W153" s="17"/>
      <c r="X153" s="193"/>
      <c r="Y153" s="17"/>
      <c r="Z153" s="17"/>
      <c r="AH153" s="154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</row>
    <row r="154" spans="21:55" ht="12.75">
      <c r="U154" s="17"/>
      <c r="V154" s="17" t="s">
        <v>33</v>
      </c>
      <c r="W154" s="17"/>
      <c r="X154" s="193"/>
      <c r="Y154" s="17"/>
      <c r="Z154" s="17"/>
      <c r="AH154" s="154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</row>
    <row r="155" spans="21:55" ht="25.5">
      <c r="U155" s="17"/>
      <c r="V155" s="17" t="s">
        <v>35</v>
      </c>
      <c r="W155" s="17"/>
      <c r="X155" s="193"/>
      <c r="Y155" s="17"/>
      <c r="Z155" s="17"/>
      <c r="AH155" s="154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</row>
    <row r="156" spans="21:55" ht="12.75">
      <c r="U156" s="17"/>
      <c r="V156" s="17" t="s">
        <v>37</v>
      </c>
      <c r="W156" s="194"/>
      <c r="X156" s="193"/>
      <c r="Y156" s="17"/>
      <c r="Z156" s="17"/>
      <c r="AH156" s="154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</row>
    <row r="157" spans="21:55" ht="12.75">
      <c r="U157" s="17"/>
      <c r="V157" s="17" t="s">
        <v>39</v>
      </c>
      <c r="W157" s="17"/>
      <c r="X157" s="193"/>
      <c r="Y157" s="17"/>
      <c r="Z157" s="17"/>
      <c r="AH157" s="154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</row>
    <row r="158" spans="21:55" ht="12.75">
      <c r="U158" s="17"/>
      <c r="V158" s="17" t="s">
        <v>41</v>
      </c>
      <c r="W158" s="17"/>
      <c r="X158" s="193"/>
      <c r="Y158" s="17"/>
      <c r="Z158" s="17"/>
      <c r="AH158" s="154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</row>
    <row r="159" spans="21:55" ht="25.5">
      <c r="U159" s="17"/>
      <c r="V159" s="17" t="s">
        <v>42</v>
      </c>
      <c r="W159" s="17"/>
      <c r="X159" s="193"/>
      <c r="Y159" s="17"/>
      <c r="Z159" s="17"/>
      <c r="AH159" s="154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</row>
    <row r="160" spans="21:55" ht="12.75">
      <c r="U160" s="17"/>
      <c r="V160" s="17" t="s">
        <v>43</v>
      </c>
      <c r="W160" s="194"/>
      <c r="X160" s="193"/>
      <c r="Y160" s="17"/>
      <c r="Z160" s="17"/>
      <c r="AH160" s="154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</row>
    <row r="161" spans="21:55" ht="12.75">
      <c r="U161" s="17"/>
      <c r="V161" s="17" t="s">
        <v>44</v>
      </c>
      <c r="W161" s="17"/>
      <c r="X161" s="193"/>
      <c r="Y161" s="17"/>
      <c r="Z161" s="17"/>
      <c r="AH161" s="154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</row>
    <row r="162" spans="21:55" ht="12.75">
      <c r="U162" s="17"/>
      <c r="V162" s="17"/>
      <c r="W162" s="17"/>
      <c r="X162" s="193"/>
      <c r="Y162" s="17"/>
      <c r="Z162" s="17"/>
      <c r="AH162" s="154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</row>
    <row r="163" spans="21:55" ht="12.75">
      <c r="U163" s="17">
        <v>6</v>
      </c>
      <c r="V163" s="17" t="s">
        <v>17</v>
      </c>
      <c r="W163" s="17"/>
      <c r="X163" s="193"/>
      <c r="Y163" s="17"/>
      <c r="Z163" s="17"/>
      <c r="AH163" s="154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</row>
    <row r="164" spans="21:55" ht="12.75">
      <c r="U164" s="17"/>
      <c r="V164" s="17" t="s">
        <v>18</v>
      </c>
      <c r="W164" s="17"/>
      <c r="X164" s="193"/>
      <c r="Y164" s="17"/>
      <c r="Z164" s="17"/>
      <c r="AH164" s="154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</row>
    <row r="165" spans="21:55" ht="12.75">
      <c r="U165" s="17"/>
      <c r="V165" s="17" t="s">
        <v>20</v>
      </c>
      <c r="W165" s="17"/>
      <c r="X165" s="193"/>
      <c r="Y165" s="17"/>
      <c r="Z165" s="17"/>
      <c r="AH165" s="154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</row>
    <row r="166" spans="21:55" ht="25.5">
      <c r="U166" s="17"/>
      <c r="V166" s="17" t="s">
        <v>22</v>
      </c>
      <c r="W166" s="17"/>
      <c r="X166" s="193"/>
      <c r="Y166" s="17"/>
      <c r="Z166" s="17"/>
      <c r="AH166" s="154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</row>
    <row r="167" spans="21:55" ht="12.75">
      <c r="U167" s="17"/>
      <c r="V167" s="17" t="s">
        <v>24</v>
      </c>
      <c r="W167" s="17"/>
      <c r="X167" s="193"/>
      <c r="Y167" s="17"/>
      <c r="Z167" s="17"/>
      <c r="AH167" s="154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</row>
    <row r="168" spans="21:55" ht="12.75">
      <c r="U168" s="17"/>
      <c r="V168" s="17" t="s">
        <v>25</v>
      </c>
      <c r="W168" s="17"/>
      <c r="X168" s="193"/>
      <c r="Y168" s="17"/>
      <c r="Z168" s="17"/>
      <c r="AH168" s="154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</row>
    <row r="169" spans="21:55" ht="12.75">
      <c r="U169" s="17"/>
      <c r="V169" s="17" t="s">
        <v>26</v>
      </c>
      <c r="W169" s="17"/>
      <c r="X169" s="193"/>
      <c r="Y169" s="17"/>
      <c r="Z169" s="17"/>
      <c r="AH169" s="154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</row>
    <row r="170" spans="21:55" ht="25.5">
      <c r="U170" s="17"/>
      <c r="V170" s="17" t="s">
        <v>27</v>
      </c>
      <c r="W170" s="17"/>
      <c r="X170" s="193"/>
      <c r="Y170" s="17"/>
      <c r="Z170" s="17"/>
      <c r="AH170" s="154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</row>
    <row r="171" spans="21:55" ht="12.75">
      <c r="U171" s="17"/>
      <c r="V171" s="17" t="s">
        <v>28</v>
      </c>
      <c r="W171" s="17"/>
      <c r="X171" s="193"/>
      <c r="Y171" s="17"/>
      <c r="Z171" s="17"/>
      <c r="AH171" s="154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</row>
    <row r="172" spans="21:55" ht="12.75">
      <c r="U172" s="17"/>
      <c r="V172" s="17" t="s">
        <v>29</v>
      </c>
      <c r="W172" s="17"/>
      <c r="X172" s="193"/>
      <c r="Y172" s="17"/>
      <c r="Z172" s="17"/>
      <c r="AH172" s="154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</row>
    <row r="173" spans="21:55" ht="25.5">
      <c r="U173" s="17"/>
      <c r="V173" s="17" t="s">
        <v>30</v>
      </c>
      <c r="W173" s="17"/>
      <c r="X173" s="193"/>
      <c r="Y173" s="17"/>
      <c r="Z173" s="17"/>
      <c r="AH173" s="154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</row>
    <row r="174" spans="21:55" ht="12.75">
      <c r="U174" s="17"/>
      <c r="V174" s="17" t="s">
        <v>31</v>
      </c>
      <c r="W174" s="17"/>
      <c r="X174" s="193"/>
      <c r="Y174" s="17"/>
      <c r="Z174" s="17"/>
      <c r="AH174" s="154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</row>
    <row r="175" spans="21:55" ht="12.75">
      <c r="U175" s="17"/>
      <c r="V175" s="17" t="s">
        <v>32</v>
      </c>
      <c r="W175" s="17"/>
      <c r="X175" s="193"/>
      <c r="Y175" s="17"/>
      <c r="Z175" s="17"/>
      <c r="AH175" s="154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</row>
    <row r="176" spans="21:55" ht="12.75">
      <c r="U176" s="17"/>
      <c r="V176" s="17" t="s">
        <v>33</v>
      </c>
      <c r="W176" s="17"/>
      <c r="X176" s="193"/>
      <c r="Y176" s="17"/>
      <c r="Z176" s="17"/>
      <c r="AH176" s="154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</row>
    <row r="177" spans="21:55" ht="25.5">
      <c r="U177" s="17"/>
      <c r="V177" s="17" t="s">
        <v>35</v>
      </c>
      <c r="W177" s="17"/>
      <c r="X177" s="193"/>
      <c r="Y177" s="17"/>
      <c r="Z177" s="17"/>
      <c r="AH177" s="154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</row>
    <row r="178" spans="21:55" ht="12.75">
      <c r="U178" s="17"/>
      <c r="V178" s="17" t="s">
        <v>37</v>
      </c>
      <c r="W178" s="194"/>
      <c r="X178" s="193"/>
      <c r="Y178" s="17"/>
      <c r="Z178" s="17"/>
      <c r="AH178" s="154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</row>
    <row r="179" spans="21:55" ht="12.75">
      <c r="U179" s="17"/>
      <c r="V179" s="17" t="s">
        <v>39</v>
      </c>
      <c r="W179" s="17"/>
      <c r="X179" s="193"/>
      <c r="Y179" s="17"/>
      <c r="Z179" s="17"/>
      <c r="AH179" s="154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</row>
    <row r="180" spans="21:55" ht="12.75">
      <c r="U180" s="17"/>
      <c r="V180" s="17" t="s">
        <v>41</v>
      </c>
      <c r="W180" s="17"/>
      <c r="X180" s="193"/>
      <c r="Y180" s="17"/>
      <c r="Z180" s="17"/>
      <c r="AH180" s="154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</row>
    <row r="181" spans="21:55" ht="25.5">
      <c r="U181" s="17"/>
      <c r="V181" s="17" t="s">
        <v>42</v>
      </c>
      <c r="W181" s="17"/>
      <c r="X181" s="193"/>
      <c r="Y181" s="17"/>
      <c r="Z181" s="17"/>
      <c r="AH181" s="154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</row>
    <row r="182" spans="21:55" ht="12.75">
      <c r="U182" s="17"/>
      <c r="V182" s="17" t="s">
        <v>43</v>
      </c>
      <c r="W182" s="194"/>
      <c r="X182" s="193"/>
      <c r="Y182" s="17"/>
      <c r="Z182" s="17"/>
      <c r="AH182" s="154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</row>
    <row r="183" spans="21:55" ht="12.75">
      <c r="U183" s="17"/>
      <c r="V183" s="17" t="s">
        <v>44</v>
      </c>
      <c r="W183" s="17"/>
      <c r="X183" s="193"/>
      <c r="Y183" s="17"/>
      <c r="Z183" s="17"/>
      <c r="AH183" s="154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</row>
    <row r="184" spans="21:55" ht="12.75">
      <c r="U184" s="17"/>
      <c r="V184" s="17"/>
      <c r="W184" s="17"/>
      <c r="X184" s="193"/>
      <c r="Y184" s="17"/>
      <c r="Z184" s="17"/>
      <c r="AH184" s="154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</row>
    <row r="185" spans="21:55" ht="12.75">
      <c r="U185" s="17">
        <v>7</v>
      </c>
      <c r="V185" s="17" t="s">
        <v>17</v>
      </c>
      <c r="W185" s="17"/>
      <c r="X185" s="193"/>
      <c r="Y185" s="17"/>
      <c r="Z185" s="17"/>
      <c r="AH185" s="154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</row>
    <row r="186" spans="21:55" ht="12.75">
      <c r="U186" s="17"/>
      <c r="V186" s="17" t="s">
        <v>18</v>
      </c>
      <c r="W186" s="17"/>
      <c r="X186" s="193"/>
      <c r="Y186" s="17"/>
      <c r="Z186" s="17"/>
      <c r="AH186" s="154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</row>
    <row r="187" spans="21:55" ht="12.75">
      <c r="U187" s="17"/>
      <c r="V187" s="17" t="s">
        <v>20</v>
      </c>
      <c r="W187" s="17"/>
      <c r="X187" s="193"/>
      <c r="Y187" s="17"/>
      <c r="Z187" s="17"/>
      <c r="AH187" s="154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</row>
    <row r="188" spans="21:55" ht="25.5">
      <c r="U188" s="17"/>
      <c r="V188" s="17" t="s">
        <v>22</v>
      </c>
      <c r="W188" s="17"/>
      <c r="X188" s="193"/>
      <c r="Y188" s="17"/>
      <c r="Z188" s="17"/>
      <c r="AH188" s="154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</row>
    <row r="189" spans="21:55" ht="12.75">
      <c r="U189" s="17"/>
      <c r="V189" s="17" t="s">
        <v>24</v>
      </c>
      <c r="W189" s="17"/>
      <c r="X189" s="193"/>
      <c r="Y189" s="17"/>
      <c r="Z189" s="17"/>
      <c r="AH189" s="154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</row>
    <row r="190" spans="21:55" ht="12.75">
      <c r="U190" s="17"/>
      <c r="V190" s="17" t="s">
        <v>25</v>
      </c>
      <c r="W190" s="17"/>
      <c r="X190" s="193"/>
      <c r="Y190" s="17"/>
      <c r="Z190" s="17"/>
      <c r="AH190" s="154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</row>
    <row r="191" spans="21:55" ht="12.75">
      <c r="U191" s="17"/>
      <c r="V191" s="17" t="s">
        <v>26</v>
      </c>
      <c r="W191" s="17"/>
      <c r="X191" s="193"/>
      <c r="Y191" s="17"/>
      <c r="Z191" s="17"/>
      <c r="AH191" s="154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</row>
    <row r="192" spans="21:55" ht="25.5">
      <c r="U192" s="17"/>
      <c r="V192" s="17" t="s">
        <v>27</v>
      </c>
      <c r="W192" s="17"/>
      <c r="X192" s="193"/>
      <c r="Y192" s="17"/>
      <c r="Z192" s="17"/>
      <c r="AH192" s="154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</row>
    <row r="193" spans="21:55" ht="12.75">
      <c r="U193" s="17"/>
      <c r="V193" s="17" t="s">
        <v>28</v>
      </c>
      <c r="W193" s="17"/>
      <c r="X193" s="193"/>
      <c r="Y193" s="17"/>
      <c r="Z193" s="17"/>
      <c r="AH193" s="154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</row>
    <row r="194" spans="21:55" ht="12.75">
      <c r="U194" s="17"/>
      <c r="V194" s="17" t="s">
        <v>29</v>
      </c>
      <c r="W194" s="17"/>
      <c r="X194" s="193"/>
      <c r="Y194" s="17"/>
      <c r="Z194" s="17"/>
      <c r="AH194" s="154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</row>
    <row r="195" spans="21:55" ht="25.5">
      <c r="U195" s="17"/>
      <c r="V195" s="17" t="s">
        <v>30</v>
      </c>
      <c r="W195" s="17"/>
      <c r="X195" s="193"/>
      <c r="Y195" s="17"/>
      <c r="Z195" s="17"/>
      <c r="AH195" s="154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</row>
    <row r="196" spans="21:55" ht="12.75">
      <c r="U196" s="17"/>
      <c r="V196" s="17" t="s">
        <v>31</v>
      </c>
      <c r="W196" s="17"/>
      <c r="X196" s="193"/>
      <c r="Y196" s="17"/>
      <c r="Z196" s="17"/>
      <c r="AH196" s="154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</row>
    <row r="197" spans="21:55" ht="12.75">
      <c r="U197" s="17"/>
      <c r="V197" s="17" t="s">
        <v>32</v>
      </c>
      <c r="W197" s="17"/>
      <c r="X197" s="193"/>
      <c r="Y197" s="17"/>
      <c r="Z197" s="17"/>
      <c r="AH197" s="154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</row>
    <row r="198" spans="21:55" ht="12.75">
      <c r="U198" s="17"/>
      <c r="V198" s="17" t="s">
        <v>33</v>
      </c>
      <c r="W198" s="17"/>
      <c r="X198" s="193"/>
      <c r="Y198" s="17"/>
      <c r="Z198" s="17"/>
      <c r="AH198" s="154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</row>
    <row r="199" spans="21:55" ht="25.5">
      <c r="U199" s="17"/>
      <c r="V199" s="17" t="s">
        <v>35</v>
      </c>
      <c r="W199" s="17"/>
      <c r="X199" s="193"/>
      <c r="Y199" s="17"/>
      <c r="Z199" s="17"/>
      <c r="AH199" s="154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</row>
    <row r="200" spans="21:55" ht="12.75">
      <c r="U200" s="17"/>
      <c r="V200" s="17" t="s">
        <v>37</v>
      </c>
      <c r="W200" s="194"/>
      <c r="X200" s="193"/>
      <c r="Y200" s="17"/>
      <c r="Z200" s="17"/>
      <c r="AH200" s="154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</row>
    <row r="201" spans="21:55" ht="12.75">
      <c r="U201" s="17"/>
      <c r="V201" s="17" t="s">
        <v>39</v>
      </c>
      <c r="W201" s="17"/>
      <c r="X201" s="193"/>
      <c r="Y201" s="17"/>
      <c r="Z201" s="17"/>
      <c r="AH201" s="154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</row>
    <row r="202" spans="21:55" ht="12.75">
      <c r="U202" s="17"/>
      <c r="V202" s="17" t="s">
        <v>41</v>
      </c>
      <c r="W202" s="17"/>
      <c r="X202" s="193"/>
      <c r="Y202" s="17"/>
      <c r="Z202" s="17"/>
      <c r="AH202" s="154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</row>
    <row r="203" spans="21:55" ht="25.5">
      <c r="U203" s="17"/>
      <c r="V203" s="17" t="s">
        <v>42</v>
      </c>
      <c r="W203" s="17"/>
      <c r="X203" s="193"/>
      <c r="Y203" s="17"/>
      <c r="Z203" s="17"/>
      <c r="AH203" s="154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</row>
    <row r="204" spans="21:55" ht="12.75">
      <c r="U204" s="17"/>
      <c r="V204" s="17" t="s">
        <v>43</v>
      </c>
      <c r="W204" s="194"/>
      <c r="X204" s="193"/>
      <c r="Y204" s="17"/>
      <c r="Z204" s="17"/>
      <c r="AH204" s="154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</row>
    <row r="205" spans="21:55" ht="12.75">
      <c r="U205" s="17"/>
      <c r="V205" s="17" t="s">
        <v>44</v>
      </c>
      <c r="W205" s="17"/>
      <c r="X205" s="193"/>
      <c r="Y205" s="17"/>
      <c r="Z205" s="17"/>
      <c r="AH205" s="154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</row>
    <row r="206" spans="21:55" ht="12.75">
      <c r="U206" s="17"/>
      <c r="V206" s="17"/>
      <c r="W206" s="17"/>
      <c r="X206" s="193"/>
      <c r="Y206" s="17"/>
      <c r="Z206" s="17"/>
      <c r="AH206" s="154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</row>
    <row r="207" spans="21:55" ht="12.75">
      <c r="U207" s="17">
        <v>8</v>
      </c>
      <c r="V207" s="17" t="s">
        <v>17</v>
      </c>
      <c r="W207" s="17"/>
      <c r="X207" s="193"/>
      <c r="Y207" s="17"/>
      <c r="Z207" s="17"/>
      <c r="AH207" s="154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</row>
    <row r="208" spans="21:55" ht="12.75">
      <c r="U208" s="17"/>
      <c r="V208" s="17" t="s">
        <v>18</v>
      </c>
      <c r="W208" s="17"/>
      <c r="X208" s="193"/>
      <c r="Y208" s="17"/>
      <c r="Z208" s="17"/>
      <c r="AH208" s="154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</row>
    <row r="209" spans="21:55" ht="12.75">
      <c r="U209" s="17"/>
      <c r="V209" s="17" t="s">
        <v>20</v>
      </c>
      <c r="W209" s="17"/>
      <c r="X209" s="193"/>
      <c r="Y209" s="17"/>
      <c r="Z209" s="17"/>
      <c r="AH209" s="154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</row>
    <row r="210" spans="21:55" ht="25.5">
      <c r="U210" s="17"/>
      <c r="V210" s="17" t="s">
        <v>22</v>
      </c>
      <c r="W210" s="17"/>
      <c r="X210" s="193"/>
      <c r="Y210" s="17"/>
      <c r="Z210" s="17"/>
      <c r="AH210" s="154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</row>
    <row r="211" spans="21:55" ht="12.75">
      <c r="U211" s="17"/>
      <c r="V211" s="17" t="s">
        <v>24</v>
      </c>
      <c r="W211" s="17"/>
      <c r="X211" s="193"/>
      <c r="Y211" s="17"/>
      <c r="Z211" s="17"/>
      <c r="AH211" s="154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</row>
    <row r="212" spans="21:55" ht="12.75">
      <c r="U212" s="17"/>
      <c r="V212" s="17" t="s">
        <v>25</v>
      </c>
      <c r="W212" s="17"/>
      <c r="X212" s="193"/>
      <c r="Y212" s="17"/>
      <c r="Z212" s="17"/>
      <c r="AH212" s="154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</row>
    <row r="213" spans="21:55" ht="12.75">
      <c r="U213" s="17"/>
      <c r="V213" s="17" t="s">
        <v>26</v>
      </c>
      <c r="W213" s="17"/>
      <c r="X213" s="193"/>
      <c r="Y213" s="17"/>
      <c r="Z213" s="17"/>
      <c r="AH213" s="154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</row>
    <row r="214" spans="21:55" ht="25.5">
      <c r="U214" s="17"/>
      <c r="V214" s="17" t="s">
        <v>27</v>
      </c>
      <c r="W214" s="17"/>
      <c r="X214" s="193"/>
      <c r="Y214" s="17"/>
      <c r="Z214" s="17"/>
      <c r="AH214" s="154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</row>
    <row r="215" spans="21:55" ht="12.75">
      <c r="U215" s="17"/>
      <c r="V215" s="17" t="s">
        <v>28</v>
      </c>
      <c r="W215" s="17"/>
      <c r="X215" s="193"/>
      <c r="Y215" s="17"/>
      <c r="Z215" s="17"/>
      <c r="AH215" s="154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</row>
    <row r="216" spans="21:55" ht="12.75">
      <c r="U216" s="17"/>
      <c r="V216" s="17" t="s">
        <v>29</v>
      </c>
      <c r="W216" s="17"/>
      <c r="X216" s="193"/>
      <c r="Y216" s="17"/>
      <c r="Z216" s="17"/>
      <c r="AH216" s="154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</row>
    <row r="217" spans="21:55" ht="25.5">
      <c r="U217" s="17"/>
      <c r="V217" s="17" t="s">
        <v>30</v>
      </c>
      <c r="W217" s="17"/>
      <c r="X217" s="193"/>
      <c r="Y217" s="17"/>
      <c r="Z217" s="17"/>
      <c r="AH217" s="154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</row>
    <row r="218" spans="21:55" ht="12.75">
      <c r="U218" s="17"/>
      <c r="V218" s="17" t="s">
        <v>31</v>
      </c>
      <c r="W218" s="17"/>
      <c r="X218" s="193"/>
      <c r="Y218" s="17"/>
      <c r="Z218" s="17"/>
      <c r="AH218" s="154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</row>
    <row r="219" spans="21:55" ht="12.75">
      <c r="U219" s="17"/>
      <c r="V219" s="17" t="s">
        <v>32</v>
      </c>
      <c r="W219" s="17"/>
      <c r="X219" s="193"/>
      <c r="Y219" s="17"/>
      <c r="Z219" s="17"/>
      <c r="AH219" s="154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</row>
    <row r="220" spans="21:55" ht="12.75">
      <c r="U220" s="17"/>
      <c r="V220" s="17" t="s">
        <v>33</v>
      </c>
      <c r="W220" s="17"/>
      <c r="X220" s="193"/>
      <c r="Y220" s="17"/>
      <c r="Z220" s="17"/>
      <c r="AH220" s="154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</row>
    <row r="221" spans="21:55" ht="25.5">
      <c r="U221" s="17"/>
      <c r="V221" s="17" t="s">
        <v>35</v>
      </c>
      <c r="W221" s="17"/>
      <c r="X221" s="193"/>
      <c r="Y221" s="17"/>
      <c r="Z221" s="17"/>
      <c r="AH221" s="154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</row>
    <row r="222" spans="21:55" ht="12.75">
      <c r="U222" s="17"/>
      <c r="V222" s="17" t="s">
        <v>37</v>
      </c>
      <c r="W222" s="194"/>
      <c r="X222" s="193"/>
      <c r="Y222" s="17"/>
      <c r="Z222" s="17"/>
      <c r="AH222" s="154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</row>
    <row r="223" spans="21:55" ht="12.75">
      <c r="U223" s="17"/>
      <c r="V223" s="17" t="s">
        <v>39</v>
      </c>
      <c r="W223" s="17"/>
      <c r="X223" s="193"/>
      <c r="Y223" s="17"/>
      <c r="Z223" s="17"/>
      <c r="AH223" s="154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</row>
    <row r="224" spans="21:55" ht="12.75">
      <c r="U224" s="17"/>
      <c r="V224" s="17" t="s">
        <v>41</v>
      </c>
      <c r="W224" s="17"/>
      <c r="X224" s="193"/>
      <c r="Y224" s="17"/>
      <c r="Z224" s="17"/>
      <c r="AH224" s="154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</row>
    <row r="225" spans="21:55" ht="25.5">
      <c r="U225" s="17"/>
      <c r="V225" s="17" t="s">
        <v>42</v>
      </c>
      <c r="W225" s="17"/>
      <c r="X225" s="193"/>
      <c r="Y225" s="17"/>
      <c r="Z225" s="17"/>
      <c r="AH225" s="154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</row>
    <row r="226" spans="21:55" ht="12.75">
      <c r="U226" s="17"/>
      <c r="V226" s="17" t="s">
        <v>43</v>
      </c>
      <c r="W226" s="194"/>
      <c r="X226" s="193"/>
      <c r="Y226" s="17"/>
      <c r="Z226" s="17"/>
      <c r="AH226" s="154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</row>
    <row r="227" spans="21:55" ht="12.75">
      <c r="U227" s="17"/>
      <c r="V227" s="17" t="s">
        <v>44</v>
      </c>
      <c r="W227" s="17"/>
      <c r="X227" s="193"/>
      <c r="Y227" s="17"/>
      <c r="Z227" s="17"/>
      <c r="AH227" s="154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</row>
    <row r="228" spans="21:55" ht="12.75">
      <c r="U228" s="17"/>
      <c r="V228" s="17"/>
      <c r="W228" s="17"/>
      <c r="X228" s="193"/>
      <c r="Y228" s="17"/>
      <c r="Z228" s="17"/>
      <c r="AH228" s="154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</row>
    <row r="229" spans="21:55" ht="12.75">
      <c r="U229" s="17">
        <v>9</v>
      </c>
      <c r="V229" s="17" t="s">
        <v>17</v>
      </c>
      <c r="W229" s="17"/>
      <c r="X229" s="193"/>
      <c r="Y229" s="17"/>
      <c r="Z229" s="17"/>
      <c r="AH229" s="154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</row>
    <row r="230" spans="21:55" ht="12.75">
      <c r="U230" s="17"/>
      <c r="V230" s="17" t="s">
        <v>18</v>
      </c>
      <c r="W230" s="17"/>
      <c r="X230" s="193"/>
      <c r="Y230" s="17"/>
      <c r="Z230" s="17"/>
      <c r="AH230" s="154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</row>
    <row r="231" spans="21:55" ht="12.75">
      <c r="U231" s="17"/>
      <c r="V231" s="17" t="s">
        <v>20</v>
      </c>
      <c r="W231" s="17"/>
      <c r="X231" s="193"/>
      <c r="Y231" s="17"/>
      <c r="Z231" s="17"/>
      <c r="AH231" s="154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</row>
    <row r="232" spans="21:55" ht="25.5">
      <c r="U232" s="17"/>
      <c r="V232" s="17" t="s">
        <v>22</v>
      </c>
      <c r="W232" s="17"/>
      <c r="X232" s="193"/>
      <c r="Y232" s="17"/>
      <c r="Z232" s="17"/>
      <c r="AH232" s="154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</row>
    <row r="233" spans="21:55" ht="12.75">
      <c r="U233" s="17"/>
      <c r="V233" s="17" t="s">
        <v>24</v>
      </c>
      <c r="W233" s="17"/>
      <c r="X233" s="193"/>
      <c r="Y233" s="17"/>
      <c r="Z233" s="17"/>
      <c r="AH233" s="154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</row>
    <row r="234" spans="21:55" ht="12.75">
      <c r="U234" s="17"/>
      <c r="V234" s="17" t="s">
        <v>25</v>
      </c>
      <c r="W234" s="17"/>
      <c r="X234" s="193"/>
      <c r="Y234" s="17"/>
      <c r="Z234" s="17"/>
      <c r="AH234" s="154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</row>
    <row r="235" spans="21:55" ht="12.75">
      <c r="U235" s="17"/>
      <c r="V235" s="17" t="s">
        <v>26</v>
      </c>
      <c r="W235" s="17"/>
      <c r="X235" s="193"/>
      <c r="Y235" s="17"/>
      <c r="Z235" s="17"/>
      <c r="AH235" s="154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</row>
    <row r="236" spans="21:55" ht="25.5">
      <c r="U236" s="17"/>
      <c r="V236" s="17" t="s">
        <v>27</v>
      </c>
      <c r="W236" s="17"/>
      <c r="X236" s="193"/>
      <c r="Y236" s="17"/>
      <c r="Z236" s="17"/>
      <c r="AH236" s="154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</row>
    <row r="237" spans="21:55" ht="12.75">
      <c r="U237" s="17"/>
      <c r="V237" s="17" t="s">
        <v>28</v>
      </c>
      <c r="W237" s="17"/>
      <c r="X237" s="193"/>
      <c r="Y237" s="17"/>
      <c r="Z237" s="17"/>
      <c r="AH237" s="154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</row>
    <row r="238" spans="21:55" ht="12.75">
      <c r="U238" s="17"/>
      <c r="V238" s="17" t="s">
        <v>29</v>
      </c>
      <c r="W238" s="17"/>
      <c r="X238" s="193"/>
      <c r="Y238" s="17"/>
      <c r="Z238" s="17"/>
      <c r="AH238" s="154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</row>
    <row r="239" spans="21:55" ht="25.5">
      <c r="U239" s="17"/>
      <c r="V239" s="17" t="s">
        <v>30</v>
      </c>
      <c r="W239" s="17"/>
      <c r="X239" s="193"/>
      <c r="Y239" s="17"/>
      <c r="Z239" s="17"/>
      <c r="AH239" s="154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</row>
    <row r="240" spans="21:55" ht="12.75">
      <c r="U240" s="17"/>
      <c r="V240" s="17" t="s">
        <v>31</v>
      </c>
      <c r="W240" s="17"/>
      <c r="X240" s="193"/>
      <c r="Y240" s="17"/>
      <c r="Z240" s="17"/>
      <c r="AH240" s="154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</row>
    <row r="241" spans="21:55" ht="12.75">
      <c r="U241" s="17"/>
      <c r="V241" s="17" t="s">
        <v>32</v>
      </c>
      <c r="W241" s="17"/>
      <c r="X241" s="193"/>
      <c r="Y241" s="17"/>
      <c r="Z241" s="17"/>
      <c r="AH241" s="154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</row>
    <row r="242" spans="21:55" ht="12.75">
      <c r="U242" s="17"/>
      <c r="V242" s="17" t="s">
        <v>33</v>
      </c>
      <c r="W242" s="17"/>
      <c r="X242" s="193"/>
      <c r="Y242" s="17"/>
      <c r="Z242" s="17"/>
      <c r="AH242" s="154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</row>
    <row r="243" spans="21:55" ht="25.5">
      <c r="U243" s="17"/>
      <c r="V243" s="17" t="s">
        <v>35</v>
      </c>
      <c r="W243" s="17"/>
      <c r="X243" s="193"/>
      <c r="Y243" s="17"/>
      <c r="Z243" s="17"/>
      <c r="AH243" s="154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</row>
    <row r="244" spans="21:55" ht="12.75">
      <c r="U244" s="17"/>
      <c r="V244" s="17" t="s">
        <v>37</v>
      </c>
      <c r="W244" s="194"/>
      <c r="X244" s="193"/>
      <c r="Y244" s="17"/>
      <c r="Z244" s="17"/>
      <c r="AH244" s="154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</row>
    <row r="245" spans="21:55" ht="12.75">
      <c r="U245" s="17"/>
      <c r="V245" s="17" t="s">
        <v>39</v>
      </c>
      <c r="W245" s="17"/>
      <c r="X245" s="193"/>
      <c r="Y245" s="17"/>
      <c r="Z245" s="17"/>
      <c r="AH245" s="154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</row>
    <row r="246" spans="21:55" ht="12.75">
      <c r="U246" s="17"/>
      <c r="V246" s="17" t="s">
        <v>41</v>
      </c>
      <c r="W246" s="17"/>
      <c r="X246" s="193"/>
      <c r="Y246" s="17"/>
      <c r="Z246" s="17"/>
      <c r="AH246" s="154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</row>
    <row r="247" spans="21:55" ht="25.5">
      <c r="U247" s="17"/>
      <c r="V247" s="17" t="s">
        <v>42</v>
      </c>
      <c r="W247" s="17"/>
      <c r="X247" s="193"/>
      <c r="Y247" s="17"/>
      <c r="Z247" s="17"/>
      <c r="AH247" s="154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</row>
    <row r="248" spans="21:55" ht="12.75">
      <c r="U248" s="17"/>
      <c r="V248" s="17" t="s">
        <v>43</v>
      </c>
      <c r="W248" s="194"/>
      <c r="X248" s="193"/>
      <c r="Y248" s="17"/>
      <c r="Z248" s="17"/>
      <c r="AH248" s="154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</row>
    <row r="249" spans="21:55" ht="12.75">
      <c r="U249" s="17"/>
      <c r="V249" s="17" t="s">
        <v>44</v>
      </c>
      <c r="W249" s="17"/>
      <c r="X249" s="193"/>
      <c r="Y249" s="17"/>
      <c r="Z249" s="17"/>
      <c r="AH249" s="154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</row>
    <row r="250" spans="21:55" ht="12.75">
      <c r="U250" s="17"/>
      <c r="V250" s="17"/>
      <c r="W250" s="17"/>
      <c r="X250" s="193"/>
      <c r="Y250" s="17"/>
      <c r="Z250" s="17"/>
      <c r="AH250" s="154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</row>
    <row r="251" spans="21:55" ht="12.75">
      <c r="U251" s="17">
        <v>10</v>
      </c>
      <c r="V251" s="17" t="s">
        <v>17</v>
      </c>
      <c r="W251" s="17"/>
      <c r="X251" s="193"/>
      <c r="Y251" s="17"/>
      <c r="Z251" s="17"/>
      <c r="AH251" s="154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</row>
    <row r="252" spans="21:55" ht="12.75">
      <c r="U252" s="17"/>
      <c r="V252" s="17" t="s">
        <v>18</v>
      </c>
      <c r="W252" s="17"/>
      <c r="X252" s="193"/>
      <c r="Y252" s="17"/>
      <c r="Z252" s="17"/>
      <c r="AH252" s="154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</row>
    <row r="253" spans="21:55" ht="12.75">
      <c r="U253" s="17"/>
      <c r="V253" s="17" t="s">
        <v>20</v>
      </c>
      <c r="W253" s="17"/>
      <c r="X253" s="193"/>
      <c r="Y253" s="17"/>
      <c r="Z253" s="17"/>
      <c r="AH253" s="154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</row>
    <row r="254" spans="21:55" ht="25.5">
      <c r="U254" s="17"/>
      <c r="V254" s="17" t="s">
        <v>22</v>
      </c>
      <c r="W254" s="17"/>
      <c r="X254" s="193"/>
      <c r="Y254" s="17"/>
      <c r="Z254" s="17"/>
      <c r="AH254" s="154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</row>
    <row r="255" spans="21:55" ht="12.75">
      <c r="U255" s="17"/>
      <c r="V255" s="17" t="s">
        <v>24</v>
      </c>
      <c r="W255" s="17"/>
      <c r="X255" s="193"/>
      <c r="Y255" s="17"/>
      <c r="Z255" s="17"/>
      <c r="AH255" s="154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</row>
    <row r="256" spans="21:55" ht="12.75">
      <c r="U256" s="17"/>
      <c r="V256" s="17" t="s">
        <v>25</v>
      </c>
      <c r="W256" s="17"/>
      <c r="X256" s="193"/>
      <c r="Y256" s="17"/>
      <c r="Z256" s="17"/>
      <c r="AH256" s="154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</row>
    <row r="257" spans="21:55" ht="12.75">
      <c r="U257" s="17"/>
      <c r="V257" s="17" t="s">
        <v>26</v>
      </c>
      <c r="W257" s="17"/>
      <c r="X257" s="193"/>
      <c r="Y257" s="17"/>
      <c r="Z257" s="17"/>
      <c r="AH257" s="154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</row>
    <row r="258" spans="21:55" ht="25.5">
      <c r="U258" s="17"/>
      <c r="V258" s="17" t="s">
        <v>27</v>
      </c>
      <c r="W258" s="17"/>
      <c r="X258" s="193"/>
      <c r="Y258" s="17"/>
      <c r="Z258" s="17"/>
      <c r="AH258" s="154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</row>
    <row r="259" spans="21:55" ht="12.75">
      <c r="U259" s="17"/>
      <c r="V259" s="17" t="s">
        <v>28</v>
      </c>
      <c r="W259" s="17"/>
      <c r="X259" s="193"/>
      <c r="Y259" s="17"/>
      <c r="Z259" s="17"/>
      <c r="AH259" s="154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</row>
    <row r="260" spans="21:55" ht="12.75">
      <c r="U260" s="17"/>
      <c r="V260" s="17" t="s">
        <v>29</v>
      </c>
      <c r="W260" s="17"/>
      <c r="X260" s="193"/>
      <c r="Y260" s="17"/>
      <c r="Z260" s="17"/>
      <c r="AH260" s="154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</row>
    <row r="261" spans="21:55" ht="25.5">
      <c r="U261" s="17"/>
      <c r="V261" s="17" t="s">
        <v>30</v>
      </c>
      <c r="W261" s="17"/>
      <c r="X261" s="193"/>
      <c r="Y261" s="17"/>
      <c r="Z261" s="17"/>
      <c r="AH261" s="154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</row>
    <row r="262" spans="21:55" ht="12.75">
      <c r="U262" s="17"/>
      <c r="V262" s="17" t="s">
        <v>31</v>
      </c>
      <c r="W262" s="17"/>
      <c r="X262" s="193"/>
      <c r="Y262" s="17"/>
      <c r="Z262" s="17"/>
      <c r="AH262" s="154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</row>
    <row r="263" spans="21:55" ht="12.75">
      <c r="U263" s="17"/>
      <c r="V263" s="17" t="s">
        <v>32</v>
      </c>
      <c r="W263" s="17"/>
      <c r="X263" s="193"/>
      <c r="Y263" s="17"/>
      <c r="Z263" s="17"/>
      <c r="AH263" s="154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</row>
    <row r="264" spans="21:55" ht="12.75">
      <c r="U264" s="17"/>
      <c r="V264" s="17" t="s">
        <v>33</v>
      </c>
      <c r="W264" s="17"/>
      <c r="X264" s="193"/>
      <c r="Y264" s="17"/>
      <c r="Z264" s="17"/>
      <c r="AH264" s="154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</row>
    <row r="265" spans="21:55" ht="25.5">
      <c r="U265" s="17"/>
      <c r="V265" s="17" t="s">
        <v>35</v>
      </c>
      <c r="W265" s="17"/>
      <c r="X265" s="193"/>
      <c r="Y265" s="17"/>
      <c r="Z265" s="17"/>
      <c r="AH265" s="154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</row>
    <row r="266" spans="21:55" ht="12.75">
      <c r="U266" s="17"/>
      <c r="V266" s="17" t="s">
        <v>37</v>
      </c>
      <c r="W266" s="194"/>
      <c r="X266" s="193"/>
      <c r="Y266" s="17"/>
      <c r="Z266" s="17"/>
      <c r="AH266" s="154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</row>
    <row r="267" spans="21:55" ht="12.75">
      <c r="U267" s="17"/>
      <c r="V267" s="17" t="s">
        <v>39</v>
      </c>
      <c r="W267" s="17"/>
      <c r="X267" s="193"/>
      <c r="Y267" s="17"/>
      <c r="Z267" s="17"/>
      <c r="AH267" s="154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</row>
    <row r="268" spans="21:55" ht="12.75">
      <c r="U268" s="17"/>
      <c r="V268" s="17" t="s">
        <v>41</v>
      </c>
      <c r="W268" s="17"/>
      <c r="X268" s="193"/>
      <c r="Y268" s="17"/>
      <c r="Z268" s="17"/>
      <c r="AH268" s="154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</row>
    <row r="269" spans="21:55" ht="25.5">
      <c r="U269" s="17"/>
      <c r="V269" s="17" t="s">
        <v>42</v>
      </c>
      <c r="W269" s="17"/>
      <c r="X269" s="193"/>
      <c r="Y269" s="17"/>
      <c r="Z269" s="17"/>
      <c r="AH269" s="154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</row>
    <row r="270" spans="21:55" ht="12.75">
      <c r="U270" s="17"/>
      <c r="V270" s="17" t="s">
        <v>43</v>
      </c>
      <c r="W270" s="194"/>
      <c r="X270" s="193"/>
      <c r="Y270" s="17"/>
      <c r="Z270" s="17"/>
      <c r="AH270" s="154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</row>
    <row r="271" spans="21:55" ht="12.75">
      <c r="U271" s="17"/>
      <c r="V271" s="17" t="s">
        <v>44</v>
      </c>
      <c r="W271" s="17"/>
      <c r="X271" s="193"/>
      <c r="Y271" s="17"/>
      <c r="Z271" s="17"/>
      <c r="AH271" s="154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</row>
    <row r="272" spans="21:55" ht="12.75">
      <c r="U272" s="17"/>
      <c r="V272" s="17"/>
      <c r="W272" s="17"/>
      <c r="X272" s="193"/>
      <c r="Y272" s="17"/>
      <c r="Z272" s="17"/>
      <c r="AH272" s="154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</row>
    <row r="273" spans="21:55" ht="12.75">
      <c r="U273" s="119">
        <v>11</v>
      </c>
      <c r="V273" s="119" t="s">
        <v>17</v>
      </c>
      <c r="W273" s="119"/>
      <c r="X273" s="195"/>
      <c r="AH273" s="154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</row>
    <row r="274" spans="21:55" ht="12.75">
      <c r="U274" s="119"/>
      <c r="V274" s="119" t="s">
        <v>18</v>
      </c>
      <c r="W274" s="119"/>
      <c r="X274" s="195"/>
      <c r="AH274" s="154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</row>
    <row r="275" spans="21:55" ht="12.75">
      <c r="U275" s="119"/>
      <c r="V275" s="119" t="s">
        <v>20</v>
      </c>
      <c r="W275" s="119"/>
      <c r="X275" s="195"/>
      <c r="AH275" s="154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</row>
    <row r="276" spans="21:55" ht="12.75">
      <c r="U276" s="119"/>
      <c r="V276" s="119" t="s">
        <v>22</v>
      </c>
      <c r="W276" s="119"/>
      <c r="X276" s="195"/>
      <c r="AH276" s="154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</row>
    <row r="277" spans="21:55" ht="12.75">
      <c r="U277" s="119"/>
      <c r="V277" s="119" t="s">
        <v>24</v>
      </c>
      <c r="W277" s="119"/>
      <c r="X277" s="195"/>
      <c r="AH277" s="154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</row>
    <row r="278" spans="21:55" ht="12.75">
      <c r="U278" s="119"/>
      <c r="V278" s="119" t="s">
        <v>25</v>
      </c>
      <c r="W278" s="119"/>
      <c r="X278" s="195"/>
      <c r="AH278" s="154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</row>
    <row r="279" spans="21:55" ht="12.75">
      <c r="U279" s="119"/>
      <c r="V279" s="119" t="s">
        <v>26</v>
      </c>
      <c r="W279" s="119"/>
      <c r="X279" s="195"/>
      <c r="AH279" s="154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</row>
    <row r="280" spans="21:55" ht="12.75">
      <c r="U280" s="119"/>
      <c r="V280" s="119" t="s">
        <v>27</v>
      </c>
      <c r="W280" s="119"/>
      <c r="X280" s="195"/>
      <c r="AH280" s="154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</row>
    <row r="281" spans="21:55" ht="12.75">
      <c r="U281" s="119"/>
      <c r="V281" s="119" t="s">
        <v>28</v>
      </c>
      <c r="W281" s="119"/>
      <c r="X281" s="195"/>
      <c r="AH281" s="154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</row>
    <row r="282" spans="21:55" ht="12.75">
      <c r="U282" s="119"/>
      <c r="V282" s="119" t="s">
        <v>29</v>
      </c>
      <c r="W282" s="119"/>
      <c r="X282" s="195"/>
      <c r="AH282" s="154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</row>
    <row r="283" spans="21:55" ht="12.75">
      <c r="U283" s="119"/>
      <c r="V283" s="119" t="s">
        <v>30</v>
      </c>
      <c r="W283" s="119"/>
      <c r="X283" s="195"/>
      <c r="AH283" s="154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</row>
    <row r="284" spans="21:55" ht="12.75">
      <c r="U284" s="119"/>
      <c r="V284" s="119" t="s">
        <v>31</v>
      </c>
      <c r="W284" s="119"/>
      <c r="X284" s="195"/>
      <c r="AH284" s="154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</row>
    <row r="285" spans="21:55" ht="12.75">
      <c r="U285" s="119"/>
      <c r="V285" s="119" t="s">
        <v>32</v>
      </c>
      <c r="W285" s="119"/>
      <c r="X285" s="195"/>
      <c r="AH285" s="154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</row>
    <row r="286" spans="21:55" ht="12.75">
      <c r="U286" s="119"/>
      <c r="V286" s="119" t="s">
        <v>33</v>
      </c>
      <c r="W286" s="119"/>
      <c r="X286" s="195"/>
      <c r="AH286" s="154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</row>
    <row r="287" spans="21:55" ht="12.75">
      <c r="U287" s="119"/>
      <c r="V287" s="119" t="s">
        <v>35</v>
      </c>
      <c r="W287" s="119"/>
      <c r="X287" s="195"/>
      <c r="AH287" s="154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</row>
    <row r="288" spans="21:55" ht="12.75">
      <c r="U288" s="119"/>
      <c r="V288" s="119" t="s">
        <v>37</v>
      </c>
      <c r="W288" s="196"/>
      <c r="X288" s="195"/>
      <c r="AH288" s="154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</row>
    <row r="289" spans="21:55" ht="12.75">
      <c r="U289" s="119"/>
      <c r="V289" s="119" t="s">
        <v>39</v>
      </c>
      <c r="W289" s="119"/>
      <c r="X289" s="195"/>
      <c r="AH289" s="154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</row>
    <row r="290" spans="21:55" ht="12.75">
      <c r="U290" s="119"/>
      <c r="V290" s="119" t="s">
        <v>41</v>
      </c>
      <c r="W290" s="119"/>
      <c r="X290" s="195"/>
      <c r="AH290" s="154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</row>
    <row r="291" spans="21:55" ht="12.75">
      <c r="U291" s="119"/>
      <c r="V291" s="119" t="s">
        <v>42</v>
      </c>
      <c r="W291" s="119"/>
      <c r="X291" s="195"/>
      <c r="AH291" s="154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</row>
    <row r="292" spans="21:55" ht="12.75">
      <c r="U292" s="119"/>
      <c r="V292" s="119" t="s">
        <v>43</v>
      </c>
      <c r="W292" s="196"/>
      <c r="X292" s="195"/>
      <c r="AH292" s="154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</row>
    <row r="293" spans="21:55" ht="12.75">
      <c r="U293" s="119"/>
      <c r="V293" s="119" t="s">
        <v>44</v>
      </c>
      <c r="W293" s="119"/>
      <c r="X293" s="195"/>
      <c r="AH293" s="154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</row>
    <row r="294" spans="21:55" ht="12.75">
      <c r="U294" s="119"/>
      <c r="V294" s="119"/>
      <c r="W294" s="119"/>
      <c r="X294" s="195"/>
      <c r="AH294" s="154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</row>
    <row r="295" spans="21:55" ht="12.75">
      <c r="U295" s="119">
        <v>12</v>
      </c>
      <c r="V295" s="119" t="s">
        <v>17</v>
      </c>
      <c r="W295" s="119"/>
      <c r="X295" s="195"/>
      <c r="AH295" s="154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</row>
    <row r="296" spans="21:55" ht="12.75">
      <c r="U296" s="119"/>
      <c r="V296" s="119" t="s">
        <v>18</v>
      </c>
      <c r="W296" s="119"/>
      <c r="X296" s="195"/>
      <c r="AH296" s="154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</row>
    <row r="297" spans="21:55" ht="12.75">
      <c r="U297" s="119"/>
      <c r="V297" s="119" t="s">
        <v>20</v>
      </c>
      <c r="W297" s="119"/>
      <c r="X297" s="195"/>
      <c r="AH297" s="154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</row>
    <row r="298" spans="21:55" ht="12.75">
      <c r="U298" s="119"/>
      <c r="V298" s="119" t="s">
        <v>22</v>
      </c>
      <c r="W298" s="119"/>
      <c r="X298" s="195"/>
      <c r="AH298" s="154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</row>
    <row r="299" spans="21:55" ht="12.75">
      <c r="U299" s="119"/>
      <c r="V299" s="119" t="s">
        <v>24</v>
      </c>
      <c r="W299" s="119"/>
      <c r="X299" s="195"/>
      <c r="AH299" s="154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</row>
    <row r="300" spans="21:55" ht="12.75">
      <c r="U300" s="119"/>
      <c r="V300" s="119" t="s">
        <v>25</v>
      </c>
      <c r="W300" s="119"/>
      <c r="X300" s="195"/>
      <c r="AH300" s="154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</row>
    <row r="301" spans="21:55" ht="12.75">
      <c r="U301" s="119"/>
      <c r="V301" s="119" t="s">
        <v>26</v>
      </c>
      <c r="W301" s="119"/>
      <c r="X301" s="195"/>
      <c r="AH301" s="154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</row>
    <row r="302" spans="21:55" ht="12.75">
      <c r="U302" s="119"/>
      <c r="V302" s="119" t="s">
        <v>27</v>
      </c>
      <c r="W302" s="119"/>
      <c r="X302" s="195"/>
      <c r="AH302" s="154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</row>
    <row r="303" spans="21:55" ht="12.75">
      <c r="U303" s="119"/>
      <c r="V303" s="119" t="s">
        <v>28</v>
      </c>
      <c r="W303" s="119"/>
      <c r="X303" s="195"/>
      <c r="AH303" s="154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</row>
    <row r="304" spans="21:55" ht="12.75">
      <c r="U304" s="119"/>
      <c r="V304" s="119" t="s">
        <v>29</v>
      </c>
      <c r="W304" s="119"/>
      <c r="X304" s="195"/>
      <c r="AH304" s="154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</row>
    <row r="305" spans="21:55" ht="12.75">
      <c r="U305" s="119"/>
      <c r="V305" s="119" t="s">
        <v>30</v>
      </c>
      <c r="W305" s="119"/>
      <c r="X305" s="195"/>
      <c r="AH305" s="154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</row>
    <row r="306" spans="21:55" ht="12.75">
      <c r="U306" s="119"/>
      <c r="V306" s="119" t="s">
        <v>31</v>
      </c>
      <c r="W306" s="119"/>
      <c r="X306" s="195"/>
      <c r="AH306" s="154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</row>
    <row r="307" spans="21:55" ht="12.75">
      <c r="U307" s="119"/>
      <c r="V307" s="119" t="s">
        <v>32</v>
      </c>
      <c r="W307" s="119"/>
      <c r="X307" s="195"/>
      <c r="AH307" s="154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</row>
    <row r="308" spans="21:55" ht="12.75">
      <c r="U308" s="119"/>
      <c r="V308" s="119" t="s">
        <v>33</v>
      </c>
      <c r="W308" s="119"/>
      <c r="X308" s="195"/>
      <c r="AH308" s="154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</row>
    <row r="309" spans="21:55" ht="12.75">
      <c r="U309" s="119"/>
      <c r="V309" s="119" t="s">
        <v>35</v>
      </c>
      <c r="W309" s="119"/>
      <c r="X309" s="195"/>
      <c r="AH309" s="154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</row>
    <row r="310" spans="21:55" ht="12.75">
      <c r="U310" s="119"/>
      <c r="V310" s="119" t="s">
        <v>37</v>
      </c>
      <c r="W310" s="196"/>
      <c r="X310" s="195"/>
      <c r="AH310" s="154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</row>
    <row r="311" spans="21:55" ht="12.75">
      <c r="U311" s="119"/>
      <c r="V311" s="119" t="s">
        <v>39</v>
      </c>
      <c r="W311" s="119"/>
      <c r="X311" s="195"/>
      <c r="AH311" s="154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</row>
    <row r="312" spans="21:55" ht="12.75">
      <c r="U312" s="119"/>
      <c r="V312" s="119" t="s">
        <v>41</v>
      </c>
      <c r="W312" s="119"/>
      <c r="X312" s="195"/>
      <c r="AH312" s="154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</row>
    <row r="313" spans="21:55" ht="12.75">
      <c r="U313" s="119"/>
      <c r="V313" s="119" t="s">
        <v>42</v>
      </c>
      <c r="W313" s="119"/>
      <c r="X313" s="195"/>
      <c r="AH313" s="154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</row>
    <row r="314" spans="21:55" ht="12.75">
      <c r="U314" s="119"/>
      <c r="V314" s="119" t="s">
        <v>43</v>
      </c>
      <c r="W314" s="196"/>
      <c r="X314" s="195"/>
      <c r="AH314" s="154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</row>
    <row r="315" spans="21:55" ht="12.75">
      <c r="U315" s="119"/>
      <c r="V315" s="119" t="s">
        <v>44</v>
      </c>
      <c r="W315" s="119"/>
      <c r="X315" s="195"/>
      <c r="AH315" s="154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</row>
    <row r="316" spans="21:55" ht="12.75">
      <c r="U316" s="119"/>
      <c r="V316" s="119"/>
      <c r="W316" s="119"/>
      <c r="X316" s="195"/>
      <c r="AH316" s="154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</row>
    <row r="317" spans="21:55" ht="12.75">
      <c r="U317" s="119">
        <v>13</v>
      </c>
      <c r="V317" s="119" t="s">
        <v>17</v>
      </c>
      <c r="W317" s="119"/>
      <c r="X317" s="195"/>
      <c r="AH317" s="154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</row>
    <row r="318" spans="21:55" ht="12.75">
      <c r="U318" s="119"/>
      <c r="V318" s="119" t="s">
        <v>18</v>
      </c>
      <c r="W318" s="119"/>
      <c r="X318" s="195"/>
      <c r="AH318" s="154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</row>
    <row r="319" spans="21:55" ht="12.75">
      <c r="U319" s="119"/>
      <c r="V319" s="119" t="s">
        <v>20</v>
      </c>
      <c r="W319" s="119"/>
      <c r="X319" s="195"/>
      <c r="AH319" s="154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</row>
    <row r="320" spans="21:55" ht="12.75">
      <c r="U320" s="119"/>
      <c r="V320" s="119" t="s">
        <v>22</v>
      </c>
      <c r="W320" s="119"/>
      <c r="X320" s="195"/>
      <c r="AH320" s="154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</row>
    <row r="321" spans="21:55" ht="12.75">
      <c r="U321" s="119"/>
      <c r="V321" s="119" t="s">
        <v>24</v>
      </c>
      <c r="W321" s="119"/>
      <c r="X321" s="195"/>
      <c r="AH321" s="154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</row>
    <row r="322" spans="21:55" ht="12.75">
      <c r="U322" s="119"/>
      <c r="V322" s="119" t="s">
        <v>25</v>
      </c>
      <c r="W322" s="119"/>
      <c r="X322" s="195"/>
      <c r="AH322" s="154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</row>
    <row r="323" spans="21:55" ht="12.75">
      <c r="U323" s="119"/>
      <c r="V323" s="119" t="s">
        <v>26</v>
      </c>
      <c r="W323" s="119"/>
      <c r="X323" s="195"/>
      <c r="AH323" s="154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</row>
    <row r="324" spans="21:55" ht="12.75">
      <c r="U324" s="119"/>
      <c r="V324" s="119" t="s">
        <v>27</v>
      </c>
      <c r="W324" s="119"/>
      <c r="X324" s="195"/>
      <c r="AH324" s="154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</row>
    <row r="325" spans="21:55" ht="12.75">
      <c r="U325" s="119"/>
      <c r="V325" s="119" t="s">
        <v>28</v>
      </c>
      <c r="W325" s="119"/>
      <c r="X325" s="195"/>
      <c r="AH325" s="154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</row>
    <row r="326" spans="21:55" ht="12.75">
      <c r="U326" s="119"/>
      <c r="V326" s="119" t="s">
        <v>29</v>
      </c>
      <c r="W326" s="119"/>
      <c r="X326" s="195"/>
      <c r="AH326" s="154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</row>
    <row r="327" spans="21:55" ht="12.75">
      <c r="U327" s="119"/>
      <c r="V327" s="119" t="s">
        <v>30</v>
      </c>
      <c r="W327" s="119"/>
      <c r="X327" s="195"/>
      <c r="AH327" s="154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</row>
    <row r="328" spans="21:55" ht="12.75">
      <c r="U328" s="119"/>
      <c r="V328" s="119" t="s">
        <v>31</v>
      </c>
      <c r="W328" s="119"/>
      <c r="X328" s="195"/>
      <c r="AH328" s="154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</row>
    <row r="329" spans="21:55" ht="12.75">
      <c r="U329" s="119"/>
      <c r="V329" s="119" t="s">
        <v>32</v>
      </c>
      <c r="W329" s="119"/>
      <c r="X329" s="195"/>
      <c r="AH329" s="154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</row>
    <row r="330" spans="21:55" ht="12.75">
      <c r="U330" s="119"/>
      <c r="V330" s="119" t="s">
        <v>33</v>
      </c>
      <c r="W330" s="119"/>
      <c r="X330" s="195"/>
      <c r="AH330" s="154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</row>
    <row r="331" spans="21:55" ht="12.75">
      <c r="U331" s="119"/>
      <c r="V331" s="119" t="s">
        <v>35</v>
      </c>
      <c r="W331" s="119"/>
      <c r="X331" s="195"/>
      <c r="AH331" s="154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</row>
    <row r="332" spans="21:55" ht="12.75">
      <c r="U332" s="119"/>
      <c r="V332" s="119" t="s">
        <v>37</v>
      </c>
      <c r="W332" s="196"/>
      <c r="X332" s="195"/>
      <c r="AH332" s="154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</row>
    <row r="333" spans="21:55" ht="12.75">
      <c r="U333" s="119"/>
      <c r="V333" s="119" t="s">
        <v>39</v>
      </c>
      <c r="W333" s="119"/>
      <c r="X333" s="195"/>
      <c r="AH333" s="154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</row>
    <row r="334" spans="21:55" ht="12.75">
      <c r="U334" s="119"/>
      <c r="V334" s="119" t="s">
        <v>41</v>
      </c>
      <c r="W334" s="119"/>
      <c r="X334" s="195"/>
      <c r="AH334" s="154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</row>
    <row r="335" spans="21:55" ht="12.75">
      <c r="U335" s="119"/>
      <c r="V335" s="119" t="s">
        <v>42</v>
      </c>
      <c r="W335" s="119"/>
      <c r="X335" s="195"/>
      <c r="AH335" s="154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</row>
    <row r="336" spans="21:55" ht="12.75">
      <c r="U336" s="119"/>
      <c r="V336" s="119" t="s">
        <v>43</v>
      </c>
      <c r="W336" s="196"/>
      <c r="X336" s="195"/>
      <c r="AH336" s="154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</row>
    <row r="337" spans="21:55" ht="12.75">
      <c r="U337" s="119"/>
      <c r="V337" s="119" t="s">
        <v>44</v>
      </c>
      <c r="W337" s="119"/>
      <c r="X337" s="195"/>
      <c r="AH337" s="154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</row>
    <row r="338" spans="21:55" ht="12.75">
      <c r="U338" s="119"/>
      <c r="V338" s="119"/>
      <c r="W338" s="119"/>
      <c r="X338" s="195"/>
      <c r="AH338" s="154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</row>
    <row r="339" spans="21:55" ht="12.75">
      <c r="U339" s="119">
        <v>14</v>
      </c>
      <c r="V339" s="119" t="s">
        <v>17</v>
      </c>
      <c r="W339" s="119"/>
      <c r="X339" s="195"/>
      <c r="AH339" s="154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</row>
    <row r="340" spans="21:55" ht="12.75">
      <c r="U340" s="119"/>
      <c r="V340" s="119" t="s">
        <v>18</v>
      </c>
      <c r="W340" s="119"/>
      <c r="X340" s="195"/>
      <c r="AH340" s="154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</row>
    <row r="341" spans="21:55" ht="12.75">
      <c r="U341" s="119"/>
      <c r="V341" s="119" t="s">
        <v>20</v>
      </c>
      <c r="W341" s="119"/>
      <c r="X341" s="195"/>
      <c r="AH341" s="154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</row>
    <row r="342" spans="21:55" ht="12.75">
      <c r="U342" s="119"/>
      <c r="V342" s="119" t="s">
        <v>22</v>
      </c>
      <c r="W342" s="119"/>
      <c r="X342" s="195"/>
      <c r="AH342" s="154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</row>
    <row r="343" spans="21:55" ht="12.75">
      <c r="U343" s="119"/>
      <c r="V343" s="119" t="s">
        <v>24</v>
      </c>
      <c r="W343" s="119"/>
      <c r="X343" s="195"/>
      <c r="AH343" s="154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</row>
    <row r="344" spans="21:55" ht="12.75">
      <c r="U344" s="119"/>
      <c r="V344" s="119" t="s">
        <v>25</v>
      </c>
      <c r="W344" s="119"/>
      <c r="X344" s="195"/>
      <c r="AH344" s="154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</row>
    <row r="345" spans="21:55" ht="12.75">
      <c r="U345" s="119"/>
      <c r="V345" s="119" t="s">
        <v>26</v>
      </c>
      <c r="W345" s="119"/>
      <c r="X345" s="195"/>
      <c r="AH345" s="154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</row>
    <row r="346" spans="21:55" ht="12.75">
      <c r="U346" s="119"/>
      <c r="V346" s="119" t="s">
        <v>27</v>
      </c>
      <c r="W346" s="119"/>
      <c r="X346" s="195"/>
      <c r="AH346" s="154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</row>
    <row r="347" spans="21:55" ht="12.75">
      <c r="U347" s="119"/>
      <c r="V347" s="119" t="s">
        <v>28</v>
      </c>
      <c r="W347" s="119"/>
      <c r="X347" s="195"/>
      <c r="AH347" s="154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</row>
    <row r="348" spans="21:55" ht="12.75">
      <c r="U348" s="119"/>
      <c r="V348" s="119" t="s">
        <v>29</v>
      </c>
      <c r="W348" s="119"/>
      <c r="X348" s="195"/>
      <c r="AH348" s="154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</row>
    <row r="349" spans="21:55" ht="12.75">
      <c r="U349" s="119"/>
      <c r="V349" s="119" t="s">
        <v>30</v>
      </c>
      <c r="W349" s="119"/>
      <c r="X349" s="195"/>
      <c r="AH349" s="154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</row>
    <row r="350" spans="21:55" ht="12.75">
      <c r="U350" s="119"/>
      <c r="V350" s="119" t="s">
        <v>31</v>
      </c>
      <c r="W350" s="119"/>
      <c r="X350" s="195"/>
      <c r="AH350" s="154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</row>
    <row r="351" spans="21:55" ht="12.75">
      <c r="U351" s="119"/>
      <c r="V351" s="119" t="s">
        <v>32</v>
      </c>
      <c r="W351" s="119"/>
      <c r="X351" s="195"/>
      <c r="AH351" s="154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</row>
    <row r="352" spans="21:55" ht="12.75">
      <c r="U352" s="119"/>
      <c r="V352" s="119" t="s">
        <v>33</v>
      </c>
      <c r="W352" s="119"/>
      <c r="X352" s="195"/>
      <c r="AH352" s="154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</row>
    <row r="353" spans="21:55" ht="12.75">
      <c r="U353" s="119"/>
      <c r="V353" s="119" t="s">
        <v>35</v>
      </c>
      <c r="W353" s="119"/>
      <c r="X353" s="195"/>
      <c r="AH353" s="154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</row>
    <row r="354" spans="21:55" ht="12.75">
      <c r="U354" s="119"/>
      <c r="V354" s="119" t="s">
        <v>37</v>
      </c>
      <c r="W354" s="196"/>
      <c r="X354" s="195"/>
      <c r="AH354" s="154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</row>
    <row r="355" spans="21:55" ht="12.75">
      <c r="U355" s="119"/>
      <c r="V355" s="119" t="s">
        <v>39</v>
      </c>
      <c r="W355" s="119"/>
      <c r="X355" s="195"/>
      <c r="AH355" s="154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</row>
    <row r="356" spans="21:55" ht="12.75">
      <c r="U356" s="119"/>
      <c r="V356" s="119" t="s">
        <v>41</v>
      </c>
      <c r="W356" s="119"/>
      <c r="X356" s="195"/>
      <c r="AH356" s="154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</row>
    <row r="357" spans="21:55" ht="12.75">
      <c r="U357" s="119"/>
      <c r="V357" s="119" t="s">
        <v>42</v>
      </c>
      <c r="W357" s="119"/>
      <c r="X357" s="195"/>
      <c r="AH357" s="154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</row>
    <row r="358" spans="21:55" ht="12.75">
      <c r="U358" s="119"/>
      <c r="V358" s="119" t="s">
        <v>43</v>
      </c>
      <c r="W358" s="196"/>
      <c r="X358" s="195"/>
      <c r="AH358" s="154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</row>
    <row r="359" spans="21:55" ht="12.75">
      <c r="U359" s="119"/>
      <c r="V359" s="119" t="s">
        <v>44</v>
      </c>
      <c r="W359" s="119"/>
      <c r="X359" s="195"/>
      <c r="AH359" s="154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</row>
    <row r="360" spans="21:55" ht="12.75">
      <c r="U360" s="119"/>
      <c r="V360" s="119"/>
      <c r="W360" s="119"/>
      <c r="X360" s="195"/>
      <c r="AH360" s="154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</row>
    <row r="361" spans="21:55" ht="12.75">
      <c r="U361" s="119">
        <v>15</v>
      </c>
      <c r="V361" s="119" t="s">
        <v>17</v>
      </c>
      <c r="W361" s="119"/>
      <c r="X361" s="195"/>
      <c r="AH361" s="154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</row>
    <row r="362" spans="21:55" ht="12.75">
      <c r="U362" s="119"/>
      <c r="V362" s="119" t="s">
        <v>18</v>
      </c>
      <c r="W362" s="119"/>
      <c r="X362" s="195"/>
      <c r="AH362" s="154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</row>
    <row r="363" spans="21:55" ht="12.75">
      <c r="U363" s="119"/>
      <c r="V363" s="119" t="s">
        <v>20</v>
      </c>
      <c r="W363" s="119"/>
      <c r="X363" s="195"/>
      <c r="AH363" s="154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</row>
    <row r="364" spans="21:55" ht="12.75">
      <c r="U364" s="119"/>
      <c r="V364" s="119" t="s">
        <v>22</v>
      </c>
      <c r="W364" s="119"/>
      <c r="X364" s="195"/>
      <c r="AH364" s="154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</row>
    <row r="365" spans="21:55" ht="12.75">
      <c r="U365" s="119"/>
      <c r="V365" s="119" t="s">
        <v>24</v>
      </c>
      <c r="W365" s="119"/>
      <c r="X365" s="195"/>
      <c r="AH365" s="154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</row>
    <row r="366" spans="21:55" ht="12.75">
      <c r="U366" s="119"/>
      <c r="V366" s="119" t="s">
        <v>25</v>
      </c>
      <c r="W366" s="119"/>
      <c r="X366" s="195"/>
      <c r="AH366" s="154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</row>
    <row r="367" spans="21:55" ht="12.75">
      <c r="U367" s="119"/>
      <c r="V367" s="119" t="s">
        <v>26</v>
      </c>
      <c r="W367" s="119"/>
      <c r="X367" s="195"/>
      <c r="AH367" s="154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</row>
    <row r="368" spans="21:55" ht="12.75">
      <c r="U368" s="119"/>
      <c r="V368" s="119" t="s">
        <v>27</v>
      </c>
      <c r="W368" s="119"/>
      <c r="X368" s="195"/>
      <c r="AH368" s="154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</row>
    <row r="369" spans="21:55" ht="12.75">
      <c r="U369" s="119"/>
      <c r="V369" s="119" t="s">
        <v>28</v>
      </c>
      <c r="W369" s="119"/>
      <c r="X369" s="195"/>
      <c r="AH369" s="154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</row>
    <row r="370" spans="21:55" ht="12.75">
      <c r="U370" s="119"/>
      <c r="V370" s="119" t="s">
        <v>29</v>
      </c>
      <c r="W370" s="119"/>
      <c r="X370" s="195"/>
      <c r="AH370" s="154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</row>
    <row r="371" spans="21:55" ht="12.75">
      <c r="U371" s="119"/>
      <c r="V371" s="119" t="s">
        <v>30</v>
      </c>
      <c r="W371" s="119"/>
      <c r="X371" s="195"/>
      <c r="AH371" s="154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</row>
    <row r="372" spans="21:55" ht="12.75">
      <c r="U372" s="119"/>
      <c r="V372" s="119" t="s">
        <v>31</v>
      </c>
      <c r="W372" s="119"/>
      <c r="X372" s="195"/>
      <c r="AH372" s="154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</row>
    <row r="373" spans="21:55" ht="12.75">
      <c r="U373" s="119"/>
      <c r="V373" s="119" t="s">
        <v>32</v>
      </c>
      <c r="W373" s="119"/>
      <c r="X373" s="195"/>
      <c r="AH373" s="154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</row>
    <row r="374" spans="21:55" ht="12.75">
      <c r="U374" s="119"/>
      <c r="V374" s="119" t="s">
        <v>33</v>
      </c>
      <c r="W374" s="119"/>
      <c r="X374" s="195"/>
      <c r="AH374" s="154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</row>
    <row r="375" spans="21:55" ht="12.75">
      <c r="U375" s="119"/>
      <c r="V375" s="119" t="s">
        <v>35</v>
      </c>
      <c r="W375" s="119"/>
      <c r="X375" s="195"/>
      <c r="AH375" s="154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</row>
    <row r="376" spans="21:55" ht="12.75">
      <c r="U376" s="119"/>
      <c r="V376" s="119" t="s">
        <v>37</v>
      </c>
      <c r="W376" s="196"/>
      <c r="X376" s="195"/>
      <c r="AH376" s="154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</row>
    <row r="377" spans="21:55" ht="12.75">
      <c r="U377" s="119"/>
      <c r="V377" s="119" t="s">
        <v>39</v>
      </c>
      <c r="W377" s="119"/>
      <c r="X377" s="195"/>
      <c r="AH377" s="154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</row>
    <row r="378" spans="21:55" ht="12.75">
      <c r="U378" s="119"/>
      <c r="V378" s="119" t="s">
        <v>41</v>
      </c>
      <c r="W378" s="119"/>
      <c r="X378" s="195"/>
      <c r="AH378" s="154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</row>
    <row r="379" spans="21:55" ht="12.75">
      <c r="U379" s="119"/>
      <c r="V379" s="119" t="s">
        <v>42</v>
      </c>
      <c r="W379" s="119"/>
      <c r="X379" s="195"/>
      <c r="AH379" s="154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</row>
    <row r="380" spans="21:55" ht="12.75">
      <c r="U380" s="119"/>
      <c r="V380" s="119" t="s">
        <v>43</v>
      </c>
      <c r="W380" s="196"/>
      <c r="X380" s="195"/>
      <c r="AH380" s="154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</row>
    <row r="381" spans="21:55" ht="12.75">
      <c r="U381" s="119"/>
      <c r="V381" s="119" t="s">
        <v>44</v>
      </c>
      <c r="W381" s="119"/>
      <c r="X381" s="195"/>
      <c r="AH381" s="154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</row>
    <row r="382" spans="21:55" ht="12.75">
      <c r="U382" s="119"/>
      <c r="V382" s="119"/>
      <c r="W382" s="119"/>
      <c r="X382" s="195"/>
      <c r="AH382" s="154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</row>
    <row r="383" spans="21:55" ht="12.75">
      <c r="U383" s="119">
        <v>16</v>
      </c>
      <c r="V383" s="119" t="s">
        <v>17</v>
      </c>
      <c r="W383" s="119"/>
      <c r="X383" s="195"/>
      <c r="AH383" s="154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</row>
    <row r="384" spans="21:55" ht="12.75">
      <c r="U384" s="119"/>
      <c r="V384" s="119" t="s">
        <v>18</v>
      </c>
      <c r="W384" s="119"/>
      <c r="X384" s="195"/>
      <c r="AH384" s="154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</row>
    <row r="385" spans="21:55" ht="12.75">
      <c r="U385" s="119"/>
      <c r="V385" s="119" t="s">
        <v>20</v>
      </c>
      <c r="W385" s="119"/>
      <c r="X385" s="195"/>
      <c r="AH385" s="154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</row>
    <row r="386" spans="21:55" ht="12.75">
      <c r="U386" s="119"/>
      <c r="V386" s="119" t="s">
        <v>22</v>
      </c>
      <c r="W386" s="119"/>
      <c r="X386" s="195"/>
      <c r="AH386" s="154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</row>
    <row r="387" spans="21:55" ht="12.75">
      <c r="U387" s="119"/>
      <c r="V387" s="119" t="s">
        <v>24</v>
      </c>
      <c r="W387" s="119"/>
      <c r="X387" s="195"/>
      <c r="AH387" s="154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</row>
    <row r="388" spans="21:55" ht="12.75">
      <c r="U388" s="119"/>
      <c r="V388" s="119" t="s">
        <v>25</v>
      </c>
      <c r="W388" s="119"/>
      <c r="X388" s="195"/>
      <c r="AH388" s="154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</row>
    <row r="389" spans="21:55" ht="12.75">
      <c r="U389" s="119"/>
      <c r="V389" s="119" t="s">
        <v>26</v>
      </c>
      <c r="W389" s="119"/>
      <c r="X389" s="195"/>
      <c r="AH389" s="154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</row>
    <row r="390" spans="21:55" ht="12.75">
      <c r="U390" s="119"/>
      <c r="V390" s="119" t="s">
        <v>27</v>
      </c>
      <c r="W390" s="119"/>
      <c r="X390" s="195"/>
      <c r="AH390" s="154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</row>
    <row r="391" spans="21:55" ht="12.75">
      <c r="U391" s="119"/>
      <c r="V391" s="119" t="s">
        <v>28</v>
      </c>
      <c r="W391" s="119"/>
      <c r="X391" s="195"/>
      <c r="AH391" s="154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</row>
    <row r="392" spans="21:55" ht="12.75">
      <c r="U392" s="119"/>
      <c r="V392" s="119" t="s">
        <v>29</v>
      </c>
      <c r="W392" s="119"/>
      <c r="X392" s="195"/>
      <c r="AH392" s="154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</row>
    <row r="393" spans="21:55" ht="12.75">
      <c r="U393" s="119"/>
      <c r="V393" s="119" t="s">
        <v>30</v>
      </c>
      <c r="W393" s="119"/>
      <c r="X393" s="195"/>
      <c r="AH393" s="154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</row>
    <row r="394" spans="21:55" ht="12.75">
      <c r="U394" s="119"/>
      <c r="V394" s="119" t="s">
        <v>31</v>
      </c>
      <c r="W394" s="119"/>
      <c r="X394" s="195"/>
      <c r="AH394" s="154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</row>
    <row r="395" spans="21:55" ht="12.75">
      <c r="U395" s="119"/>
      <c r="V395" s="119" t="s">
        <v>32</v>
      </c>
      <c r="W395" s="119"/>
      <c r="X395" s="195"/>
      <c r="AH395" s="154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</row>
    <row r="396" spans="21:55" ht="12.75">
      <c r="U396" s="119"/>
      <c r="V396" s="119" t="s">
        <v>33</v>
      </c>
      <c r="W396" s="119"/>
      <c r="X396" s="195"/>
      <c r="AH396" s="154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</row>
    <row r="397" spans="21:55" ht="12.75">
      <c r="U397" s="119"/>
      <c r="V397" s="119" t="s">
        <v>35</v>
      </c>
      <c r="W397" s="119"/>
      <c r="X397" s="195"/>
      <c r="AH397" s="154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</row>
    <row r="398" spans="21:55" ht="12.75">
      <c r="U398" s="119"/>
      <c r="V398" s="119" t="s">
        <v>37</v>
      </c>
      <c r="W398" s="196"/>
      <c r="X398" s="195"/>
      <c r="AH398" s="154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</row>
    <row r="399" spans="21:55" ht="12.75">
      <c r="U399" s="119"/>
      <c r="V399" s="119" t="s">
        <v>39</v>
      </c>
      <c r="W399" s="119"/>
      <c r="X399" s="195"/>
      <c r="AH399" s="154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</row>
    <row r="400" spans="21:55" ht="12.75">
      <c r="U400" s="119"/>
      <c r="V400" s="119" t="s">
        <v>41</v>
      </c>
      <c r="W400" s="119"/>
      <c r="X400" s="195"/>
      <c r="AH400" s="154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</row>
    <row r="401" spans="21:55" ht="12.75">
      <c r="U401" s="119"/>
      <c r="V401" s="119" t="s">
        <v>42</v>
      </c>
      <c r="W401" s="119"/>
      <c r="X401" s="195"/>
      <c r="AH401" s="154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</row>
    <row r="402" spans="21:55" ht="12.75">
      <c r="U402" s="119"/>
      <c r="V402" s="119" t="s">
        <v>43</v>
      </c>
      <c r="W402" s="196"/>
      <c r="X402" s="195"/>
      <c r="AH402" s="154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</row>
    <row r="403" spans="21:55" ht="12.75">
      <c r="U403" s="119"/>
      <c r="V403" s="119" t="s">
        <v>44</v>
      </c>
      <c r="W403" s="119"/>
      <c r="X403" s="195"/>
      <c r="AH403" s="154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</row>
    <row r="404" spans="21:55" ht="12.75">
      <c r="U404" s="119"/>
      <c r="V404" s="119"/>
      <c r="W404" s="119"/>
      <c r="X404" s="195"/>
      <c r="AH404" s="154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</row>
    <row r="405" spans="21:55" ht="12.75">
      <c r="U405" s="119">
        <v>17</v>
      </c>
      <c r="V405" s="119" t="s">
        <v>17</v>
      </c>
      <c r="W405" s="119"/>
      <c r="X405" s="195"/>
      <c r="AH405" s="154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</row>
    <row r="406" spans="21:55" ht="12.75">
      <c r="U406" s="119"/>
      <c r="V406" s="119" t="s">
        <v>18</v>
      </c>
      <c r="W406" s="119"/>
      <c r="X406" s="195"/>
      <c r="AH406" s="154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</row>
    <row r="407" spans="21:55" ht="12.75">
      <c r="U407" s="119"/>
      <c r="V407" s="119" t="s">
        <v>20</v>
      </c>
      <c r="W407" s="119"/>
      <c r="X407" s="195"/>
      <c r="AH407" s="154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</row>
    <row r="408" spans="21:55" ht="12.75">
      <c r="U408" s="119"/>
      <c r="V408" s="119" t="s">
        <v>22</v>
      </c>
      <c r="W408" s="119"/>
      <c r="X408" s="195"/>
      <c r="AH408" s="154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</row>
    <row r="409" spans="21:55" ht="12.75">
      <c r="U409" s="119"/>
      <c r="V409" s="119" t="s">
        <v>24</v>
      </c>
      <c r="W409" s="119"/>
      <c r="X409" s="195"/>
      <c r="AH409" s="154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</row>
    <row r="410" spans="21:55" ht="12.75">
      <c r="U410" s="119"/>
      <c r="V410" s="119" t="s">
        <v>25</v>
      </c>
      <c r="W410" s="119"/>
      <c r="X410" s="195"/>
      <c r="AH410" s="154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</row>
    <row r="411" spans="21:55" ht="12.75">
      <c r="U411" s="119"/>
      <c r="V411" s="119" t="s">
        <v>26</v>
      </c>
      <c r="W411" s="119"/>
      <c r="X411" s="195"/>
      <c r="AH411" s="154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</row>
    <row r="412" spans="21:55" ht="12.75">
      <c r="U412" s="119"/>
      <c r="V412" s="119" t="s">
        <v>27</v>
      </c>
      <c r="W412" s="119"/>
      <c r="X412" s="195"/>
      <c r="AH412" s="154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</row>
    <row r="413" spans="21:55" ht="12.75">
      <c r="U413" s="119"/>
      <c r="V413" s="119" t="s">
        <v>28</v>
      </c>
      <c r="W413" s="119"/>
      <c r="X413" s="195"/>
      <c r="AH413" s="154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</row>
    <row r="414" spans="21:55" ht="12.75">
      <c r="U414" s="119"/>
      <c r="V414" s="119" t="s">
        <v>29</v>
      </c>
      <c r="W414" s="119"/>
      <c r="X414" s="195"/>
      <c r="AH414" s="154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</row>
    <row r="415" spans="21:55" ht="12.75">
      <c r="U415" s="119"/>
      <c r="V415" s="119" t="s">
        <v>30</v>
      </c>
      <c r="W415" s="119"/>
      <c r="X415" s="195"/>
      <c r="AH415" s="154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</row>
    <row r="416" spans="21:55" ht="12.75">
      <c r="U416" s="119"/>
      <c r="V416" s="119" t="s">
        <v>31</v>
      </c>
      <c r="W416" s="119"/>
      <c r="X416" s="195"/>
      <c r="AH416" s="154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</row>
    <row r="417" spans="21:55" ht="12.75">
      <c r="U417" s="119"/>
      <c r="V417" s="119" t="s">
        <v>32</v>
      </c>
      <c r="W417" s="119"/>
      <c r="X417" s="195"/>
      <c r="AH417" s="154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</row>
    <row r="418" spans="21:55" ht="12.75">
      <c r="U418" s="119"/>
      <c r="V418" s="119" t="s">
        <v>33</v>
      </c>
      <c r="W418" s="119"/>
      <c r="X418" s="195"/>
      <c r="AH418" s="154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</row>
    <row r="419" spans="21:55" ht="12.75">
      <c r="U419" s="119"/>
      <c r="V419" s="119" t="s">
        <v>35</v>
      </c>
      <c r="W419" s="119"/>
      <c r="X419" s="195"/>
      <c r="AH419" s="154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</row>
    <row r="420" spans="21:55" ht="12.75">
      <c r="U420" s="119"/>
      <c r="V420" s="119" t="s">
        <v>37</v>
      </c>
      <c r="W420" s="196"/>
      <c r="X420" s="195"/>
      <c r="AH420" s="154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</row>
    <row r="421" spans="21:55" ht="12.75">
      <c r="U421" s="119"/>
      <c r="V421" s="119" t="s">
        <v>39</v>
      </c>
      <c r="W421" s="119"/>
      <c r="X421" s="195"/>
      <c r="AH421" s="154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</row>
    <row r="422" spans="21:55" ht="12.75">
      <c r="U422" s="119"/>
      <c r="V422" s="119" t="s">
        <v>41</v>
      </c>
      <c r="W422" s="119"/>
      <c r="X422" s="195"/>
      <c r="AH422" s="154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</row>
    <row r="423" spans="21:55" ht="12.75">
      <c r="U423" s="119"/>
      <c r="V423" s="119" t="s">
        <v>42</v>
      </c>
      <c r="W423" s="119"/>
      <c r="X423" s="195"/>
      <c r="AH423" s="154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</row>
    <row r="424" spans="21:55" ht="12.75">
      <c r="U424" s="119"/>
      <c r="V424" s="119" t="s">
        <v>43</v>
      </c>
      <c r="W424" s="196"/>
      <c r="X424" s="195"/>
      <c r="AH424" s="154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</row>
    <row r="425" spans="21:55" ht="12.75">
      <c r="U425" s="119"/>
      <c r="V425" s="119" t="s">
        <v>44</v>
      </c>
      <c r="W425" s="119"/>
      <c r="X425" s="195"/>
      <c r="AH425" s="154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</row>
    <row r="426" spans="21:55" ht="12.75">
      <c r="U426" s="119"/>
      <c r="V426" s="119"/>
      <c r="W426" s="119"/>
      <c r="X426" s="195"/>
      <c r="AH426" s="154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</row>
    <row r="427" spans="21:55" ht="12.75">
      <c r="U427" s="119">
        <v>18</v>
      </c>
      <c r="V427" s="119" t="s">
        <v>17</v>
      </c>
      <c r="W427" s="119"/>
      <c r="X427" s="195"/>
      <c r="AH427" s="154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</row>
    <row r="428" spans="21:55" ht="12.75">
      <c r="U428" s="119"/>
      <c r="V428" s="119" t="s">
        <v>18</v>
      </c>
      <c r="W428" s="119"/>
      <c r="X428" s="195"/>
      <c r="AH428" s="154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</row>
    <row r="429" spans="21:55" ht="12.75">
      <c r="U429" s="119"/>
      <c r="V429" s="119" t="s">
        <v>20</v>
      </c>
      <c r="W429" s="119"/>
      <c r="X429" s="195"/>
      <c r="AH429" s="154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</row>
    <row r="430" spans="21:55" ht="12.75">
      <c r="U430" s="119"/>
      <c r="V430" s="119" t="s">
        <v>22</v>
      </c>
      <c r="W430" s="119"/>
      <c r="X430" s="195"/>
      <c r="AH430" s="154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</row>
    <row r="431" spans="21:55" ht="12.75">
      <c r="U431" s="119"/>
      <c r="V431" s="119" t="s">
        <v>24</v>
      </c>
      <c r="W431" s="119"/>
      <c r="X431" s="195"/>
      <c r="AH431" s="154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</row>
    <row r="432" spans="21:55" ht="12.75">
      <c r="U432" s="119"/>
      <c r="V432" s="119" t="s">
        <v>25</v>
      </c>
      <c r="W432" s="119"/>
      <c r="X432" s="195"/>
      <c r="AH432" s="154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</row>
    <row r="433" spans="21:55" ht="12.75">
      <c r="U433" s="119"/>
      <c r="V433" s="119" t="s">
        <v>26</v>
      </c>
      <c r="W433" s="119"/>
      <c r="X433" s="195"/>
      <c r="AH433" s="154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</row>
    <row r="434" spans="21:55" ht="12.75">
      <c r="U434" s="119"/>
      <c r="V434" s="119" t="s">
        <v>27</v>
      </c>
      <c r="W434" s="119"/>
      <c r="X434" s="195"/>
      <c r="AH434" s="154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</row>
    <row r="435" spans="21:55" ht="12.75">
      <c r="U435" s="119"/>
      <c r="V435" s="119" t="s">
        <v>28</v>
      </c>
      <c r="W435" s="119"/>
      <c r="X435" s="195"/>
      <c r="AH435" s="154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</row>
    <row r="436" spans="21:55" ht="12.75">
      <c r="U436" s="119"/>
      <c r="V436" s="119" t="s">
        <v>29</v>
      </c>
      <c r="W436" s="119"/>
      <c r="X436" s="195"/>
      <c r="AH436" s="154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</row>
    <row r="437" spans="21:55" ht="12.75">
      <c r="U437" s="119"/>
      <c r="V437" s="119" t="s">
        <v>30</v>
      </c>
      <c r="W437" s="119"/>
      <c r="X437" s="195"/>
      <c r="AH437" s="154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</row>
    <row r="438" spans="21:55" ht="12.75">
      <c r="U438" s="119"/>
      <c r="V438" s="119" t="s">
        <v>31</v>
      </c>
      <c r="W438" s="119"/>
      <c r="X438" s="195"/>
      <c r="AH438" s="154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</row>
    <row r="439" spans="21:55" ht="12.75">
      <c r="U439" s="119"/>
      <c r="V439" s="119" t="s">
        <v>32</v>
      </c>
      <c r="W439" s="119"/>
      <c r="X439" s="195"/>
      <c r="AH439" s="154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</row>
    <row r="440" spans="21:55" ht="12.75">
      <c r="U440" s="119"/>
      <c r="V440" s="119" t="s">
        <v>33</v>
      </c>
      <c r="W440" s="119"/>
      <c r="X440" s="195"/>
      <c r="AH440" s="154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</row>
    <row r="441" spans="21:55" ht="12.75">
      <c r="U441" s="119"/>
      <c r="V441" s="119" t="s">
        <v>35</v>
      </c>
      <c r="W441" s="119"/>
      <c r="X441" s="195"/>
      <c r="AH441" s="154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</row>
    <row r="442" spans="21:55" ht="12.75">
      <c r="U442" s="119"/>
      <c r="V442" s="119" t="s">
        <v>37</v>
      </c>
      <c r="W442" s="196"/>
      <c r="X442" s="195"/>
      <c r="AH442" s="154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</row>
    <row r="443" spans="21:55" ht="12.75">
      <c r="U443" s="119"/>
      <c r="V443" s="119" t="s">
        <v>39</v>
      </c>
      <c r="W443" s="119"/>
      <c r="X443" s="195"/>
      <c r="AH443" s="154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</row>
    <row r="444" spans="21:55" ht="12.75">
      <c r="U444" s="119"/>
      <c r="V444" s="119" t="s">
        <v>41</v>
      </c>
      <c r="W444" s="119"/>
      <c r="X444" s="195"/>
      <c r="AH444" s="154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</row>
    <row r="445" spans="21:55" ht="12.75">
      <c r="U445" s="119"/>
      <c r="V445" s="119" t="s">
        <v>42</v>
      </c>
      <c r="W445" s="119"/>
      <c r="X445" s="195"/>
      <c r="AH445" s="154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</row>
    <row r="446" spans="21:55" ht="12.75">
      <c r="U446" s="119"/>
      <c r="V446" s="119" t="s">
        <v>43</v>
      </c>
      <c r="W446" s="196"/>
      <c r="X446" s="195"/>
      <c r="AH446" s="154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</row>
    <row r="447" spans="21:55" ht="12.75">
      <c r="U447" s="119"/>
      <c r="V447" s="119" t="s">
        <v>44</v>
      </c>
      <c r="W447" s="119"/>
      <c r="X447" s="195"/>
      <c r="AH447" s="154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</row>
    <row r="448" spans="21:55" ht="12.75">
      <c r="U448" s="119"/>
      <c r="V448" s="119"/>
      <c r="W448" s="119"/>
      <c r="X448" s="195"/>
      <c r="AH448" s="154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</row>
    <row r="449" spans="21:55" ht="12.75">
      <c r="U449" s="119">
        <v>19</v>
      </c>
      <c r="V449" s="119" t="s">
        <v>17</v>
      </c>
      <c r="W449" s="119"/>
      <c r="X449" s="195"/>
      <c r="AH449" s="154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</row>
    <row r="450" spans="21:55" ht="12.75">
      <c r="U450" s="119"/>
      <c r="V450" s="119" t="s">
        <v>18</v>
      </c>
      <c r="W450" s="119"/>
      <c r="X450" s="195"/>
      <c r="AH450" s="154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</row>
    <row r="451" spans="21:55" ht="12.75">
      <c r="U451" s="119"/>
      <c r="V451" s="119" t="s">
        <v>20</v>
      </c>
      <c r="W451" s="119"/>
      <c r="X451" s="195"/>
      <c r="AH451" s="154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</row>
    <row r="452" spans="21:55" ht="12.75">
      <c r="U452" s="119"/>
      <c r="V452" s="119" t="s">
        <v>22</v>
      </c>
      <c r="W452" s="119"/>
      <c r="X452" s="195"/>
      <c r="AH452" s="154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</row>
    <row r="453" spans="21:55" ht="12.75">
      <c r="U453" s="119"/>
      <c r="V453" s="119" t="s">
        <v>24</v>
      </c>
      <c r="W453" s="119"/>
      <c r="X453" s="195"/>
      <c r="AH453" s="154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</row>
    <row r="454" spans="21:55" ht="12.75">
      <c r="U454" s="119"/>
      <c r="V454" s="119" t="s">
        <v>25</v>
      </c>
      <c r="W454" s="119"/>
      <c r="X454" s="195"/>
      <c r="AH454" s="154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</row>
    <row r="455" spans="21:55" ht="12.75">
      <c r="U455" s="119"/>
      <c r="V455" s="119" t="s">
        <v>26</v>
      </c>
      <c r="W455" s="119"/>
      <c r="X455" s="195"/>
      <c r="AH455" s="154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</row>
    <row r="456" spans="21:55" ht="12.75">
      <c r="U456" s="119"/>
      <c r="V456" s="119" t="s">
        <v>27</v>
      </c>
      <c r="W456" s="119"/>
      <c r="X456" s="195"/>
      <c r="AH456" s="154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</row>
    <row r="457" spans="21:55" ht="12.75">
      <c r="U457" s="119"/>
      <c r="V457" s="119" t="s">
        <v>28</v>
      </c>
      <c r="W457" s="119"/>
      <c r="X457" s="195"/>
      <c r="AH457" s="154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</row>
    <row r="458" spans="21:55" ht="12.75">
      <c r="U458" s="119"/>
      <c r="V458" s="119" t="s">
        <v>29</v>
      </c>
      <c r="W458" s="119"/>
      <c r="X458" s="195"/>
      <c r="AH458" s="154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</row>
    <row r="459" spans="21:55" ht="12.75">
      <c r="U459" s="119"/>
      <c r="V459" s="119" t="s">
        <v>30</v>
      </c>
      <c r="W459" s="119"/>
      <c r="X459" s="195"/>
      <c r="AH459" s="154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</row>
    <row r="460" spans="21:55" ht="12.75">
      <c r="U460" s="119"/>
      <c r="V460" s="119" t="s">
        <v>31</v>
      </c>
      <c r="W460" s="119"/>
      <c r="X460" s="195"/>
      <c r="AH460" s="154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</row>
    <row r="461" spans="21:55" ht="12.75">
      <c r="U461" s="119"/>
      <c r="V461" s="119" t="s">
        <v>32</v>
      </c>
      <c r="W461" s="119"/>
      <c r="X461" s="195"/>
      <c r="AH461" s="154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</row>
    <row r="462" spans="21:55" ht="12.75">
      <c r="U462" s="119"/>
      <c r="V462" s="119" t="s">
        <v>33</v>
      </c>
      <c r="W462" s="119"/>
      <c r="X462" s="195"/>
      <c r="AH462" s="154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</row>
    <row r="463" spans="21:55" ht="12.75">
      <c r="U463" s="119"/>
      <c r="V463" s="119" t="s">
        <v>35</v>
      </c>
      <c r="W463" s="119"/>
      <c r="X463" s="195"/>
      <c r="AH463" s="154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</row>
    <row r="464" spans="21:55" ht="12.75">
      <c r="U464" s="119"/>
      <c r="V464" s="119" t="s">
        <v>37</v>
      </c>
      <c r="W464" s="196"/>
      <c r="X464" s="195"/>
      <c r="AH464" s="154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</row>
    <row r="465" spans="21:55" ht="12.75">
      <c r="U465" s="119"/>
      <c r="V465" s="119" t="s">
        <v>39</v>
      </c>
      <c r="W465" s="119"/>
      <c r="X465" s="195"/>
      <c r="AH465" s="154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</row>
    <row r="466" spans="21:55" ht="12.75">
      <c r="U466" s="119"/>
      <c r="V466" s="119" t="s">
        <v>41</v>
      </c>
      <c r="W466" s="119"/>
      <c r="X466" s="195"/>
      <c r="AH466" s="154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</row>
    <row r="467" spans="21:55" ht="12.75">
      <c r="U467" s="119"/>
      <c r="V467" s="119" t="s">
        <v>42</v>
      </c>
      <c r="W467" s="119"/>
      <c r="X467" s="195"/>
      <c r="AH467" s="154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</row>
    <row r="468" spans="21:55" ht="12.75">
      <c r="U468" s="119"/>
      <c r="V468" s="119" t="s">
        <v>43</v>
      </c>
      <c r="W468" s="196"/>
      <c r="X468" s="195"/>
      <c r="AH468" s="154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</row>
    <row r="469" spans="21:55" ht="12.75">
      <c r="U469" s="119"/>
      <c r="V469" s="119" t="s">
        <v>44</v>
      </c>
      <c r="W469" s="119"/>
      <c r="X469" s="195"/>
      <c r="AH469" s="154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</row>
    <row r="470" spans="21:55" ht="12.75">
      <c r="U470" s="119"/>
      <c r="V470" s="119"/>
      <c r="W470" s="119"/>
      <c r="X470" s="195"/>
      <c r="AH470" s="154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</row>
    <row r="471" spans="21:55" ht="12.75">
      <c r="U471" s="119">
        <v>20</v>
      </c>
      <c r="V471" s="119" t="s">
        <v>17</v>
      </c>
      <c r="W471" s="119"/>
      <c r="X471" s="195"/>
      <c r="AH471" s="154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</row>
    <row r="472" spans="21:55" ht="12.75">
      <c r="U472" s="119"/>
      <c r="V472" s="119" t="s">
        <v>18</v>
      </c>
      <c r="W472" s="119"/>
      <c r="X472" s="195"/>
      <c r="AH472" s="154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</row>
    <row r="473" spans="21:55" ht="12.75">
      <c r="U473" s="119"/>
      <c r="V473" s="119" t="s">
        <v>20</v>
      </c>
      <c r="W473" s="119"/>
      <c r="X473" s="195"/>
      <c r="AH473" s="154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</row>
    <row r="474" spans="21:55" ht="12.75">
      <c r="U474" s="119"/>
      <c r="V474" s="119" t="s">
        <v>22</v>
      </c>
      <c r="W474" s="119"/>
      <c r="X474" s="195"/>
      <c r="AH474" s="154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</row>
    <row r="475" spans="21:55" ht="12.75">
      <c r="U475" s="119"/>
      <c r="V475" s="119" t="s">
        <v>24</v>
      </c>
      <c r="W475" s="119"/>
      <c r="X475" s="195"/>
      <c r="AH475" s="154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</row>
    <row r="476" spans="21:55" ht="12.75">
      <c r="U476" s="119"/>
      <c r="V476" s="119" t="s">
        <v>25</v>
      </c>
      <c r="W476" s="119"/>
      <c r="X476" s="195"/>
      <c r="AH476" s="154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</row>
    <row r="477" spans="21:55" ht="12.75">
      <c r="U477" s="119"/>
      <c r="V477" s="119" t="s">
        <v>26</v>
      </c>
      <c r="W477" s="119"/>
      <c r="X477" s="195"/>
      <c r="AH477" s="154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</row>
    <row r="478" spans="21:55" ht="12.75">
      <c r="U478" s="119"/>
      <c r="V478" s="119" t="s">
        <v>27</v>
      </c>
      <c r="W478" s="119"/>
      <c r="X478" s="195"/>
      <c r="AH478" s="154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</row>
    <row r="479" spans="21:55" ht="12.75">
      <c r="U479" s="119"/>
      <c r="V479" s="119" t="s">
        <v>28</v>
      </c>
      <c r="W479" s="119"/>
      <c r="X479" s="195"/>
      <c r="AH479" s="154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</row>
    <row r="480" spans="21:55" ht="12.75">
      <c r="U480" s="119"/>
      <c r="V480" s="119" t="s">
        <v>29</v>
      </c>
      <c r="W480" s="119"/>
      <c r="X480" s="195"/>
      <c r="AH480" s="154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</row>
    <row r="481" spans="21:55" ht="12.75">
      <c r="U481" s="119"/>
      <c r="V481" s="119" t="s">
        <v>30</v>
      </c>
      <c r="W481" s="119"/>
      <c r="X481" s="195"/>
      <c r="AH481" s="154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</row>
    <row r="482" spans="21:55" ht="12.75">
      <c r="U482" s="119"/>
      <c r="V482" s="119" t="s">
        <v>31</v>
      </c>
      <c r="W482" s="119"/>
      <c r="X482" s="195"/>
      <c r="AH482" s="154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</row>
    <row r="483" spans="21:55" ht="12.75">
      <c r="U483" s="119"/>
      <c r="V483" s="119" t="s">
        <v>32</v>
      </c>
      <c r="W483" s="119"/>
      <c r="X483" s="195"/>
      <c r="AH483" s="154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</row>
    <row r="484" spans="21:55" ht="12.75">
      <c r="U484" s="119"/>
      <c r="V484" s="119" t="s">
        <v>33</v>
      </c>
      <c r="W484" s="119"/>
      <c r="X484" s="195"/>
      <c r="AH484" s="154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</row>
    <row r="485" spans="21:55" ht="12.75">
      <c r="U485" s="119"/>
      <c r="V485" s="119" t="s">
        <v>35</v>
      </c>
      <c r="W485" s="119"/>
      <c r="X485" s="195"/>
      <c r="AH485" s="154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</row>
    <row r="486" spans="21:55" ht="12.75">
      <c r="U486" s="119"/>
      <c r="V486" s="119" t="s">
        <v>37</v>
      </c>
      <c r="W486" s="196"/>
      <c r="X486" s="195"/>
      <c r="AH486" s="154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</row>
    <row r="487" spans="21:55" ht="12.75">
      <c r="U487" s="119"/>
      <c r="V487" s="119" t="s">
        <v>39</v>
      </c>
      <c r="W487" s="119"/>
      <c r="X487" s="195"/>
      <c r="AH487" s="154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</row>
    <row r="488" spans="21:55" ht="12.75">
      <c r="U488" s="119"/>
      <c r="V488" s="119" t="s">
        <v>41</v>
      </c>
      <c r="W488" s="119"/>
      <c r="X488" s="195"/>
      <c r="AH488" s="154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</row>
    <row r="489" spans="21:55" ht="12.75">
      <c r="U489" s="119"/>
      <c r="V489" s="119" t="s">
        <v>42</v>
      </c>
      <c r="W489" s="119"/>
      <c r="X489" s="195"/>
      <c r="AH489" s="154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</row>
    <row r="490" spans="21:55" ht="12.75">
      <c r="U490" s="119"/>
      <c r="V490" s="119" t="s">
        <v>43</v>
      </c>
      <c r="W490" s="196"/>
      <c r="X490" s="195"/>
      <c r="AH490" s="154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</row>
    <row r="491" spans="21:55" ht="12.75">
      <c r="U491" s="119"/>
      <c r="V491" s="119" t="s">
        <v>44</v>
      </c>
      <c r="W491" s="119"/>
      <c r="X491" s="195"/>
      <c r="AH491" s="154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</row>
    <row r="492" spans="21:55" ht="12.75">
      <c r="U492" s="119"/>
      <c r="V492" s="119"/>
      <c r="W492" s="119"/>
      <c r="X492" s="195"/>
      <c r="AH492" s="154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</row>
    <row r="493" spans="21:55" ht="12.75">
      <c r="U493" s="119">
        <v>21</v>
      </c>
      <c r="V493" s="119" t="s">
        <v>17</v>
      </c>
      <c r="W493" s="119"/>
      <c r="X493" s="195"/>
      <c r="AH493" s="154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</row>
    <row r="494" spans="21:55" ht="12.75">
      <c r="U494" s="119"/>
      <c r="V494" s="119" t="s">
        <v>18</v>
      </c>
      <c r="W494" s="119"/>
      <c r="X494" s="195"/>
      <c r="AH494" s="154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</row>
    <row r="495" spans="21:55" ht="12.75">
      <c r="U495" s="119"/>
      <c r="V495" s="119" t="s">
        <v>20</v>
      </c>
      <c r="W495" s="119"/>
      <c r="X495" s="195"/>
      <c r="AH495" s="154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</row>
    <row r="496" spans="21:55" ht="12.75">
      <c r="U496" s="119"/>
      <c r="V496" s="119" t="s">
        <v>22</v>
      </c>
      <c r="W496" s="119"/>
      <c r="X496" s="195"/>
      <c r="AH496" s="154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</row>
    <row r="497" spans="21:55" ht="12.75">
      <c r="U497" s="119"/>
      <c r="V497" s="119" t="s">
        <v>24</v>
      </c>
      <c r="W497" s="119"/>
      <c r="X497" s="195"/>
      <c r="AH497" s="154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</row>
    <row r="498" spans="21:55" ht="12.75">
      <c r="U498" s="119"/>
      <c r="V498" s="119" t="s">
        <v>25</v>
      </c>
      <c r="W498" s="119"/>
      <c r="X498" s="195"/>
      <c r="AH498" s="154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</row>
    <row r="499" spans="21:55" ht="12.75">
      <c r="U499" s="119"/>
      <c r="V499" s="119" t="s">
        <v>26</v>
      </c>
      <c r="W499" s="119"/>
      <c r="X499" s="195"/>
      <c r="AH499" s="154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</row>
    <row r="500" spans="21:55" ht="12.75">
      <c r="U500" s="119"/>
      <c r="V500" s="119" t="s">
        <v>27</v>
      </c>
      <c r="W500" s="119"/>
      <c r="X500" s="195"/>
      <c r="AH500" s="154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</row>
    <row r="501" spans="21:55" ht="12.75">
      <c r="U501" s="119"/>
      <c r="V501" s="119" t="s">
        <v>28</v>
      </c>
      <c r="W501" s="119"/>
      <c r="X501" s="195"/>
      <c r="AH501" s="154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</row>
    <row r="502" spans="21:55" ht="12.75">
      <c r="U502" s="119"/>
      <c r="V502" s="119" t="s">
        <v>29</v>
      </c>
      <c r="W502" s="119"/>
      <c r="X502" s="195"/>
      <c r="AH502" s="154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</row>
    <row r="503" spans="21:55" ht="12.75">
      <c r="U503" s="119"/>
      <c r="V503" s="119" t="s">
        <v>30</v>
      </c>
      <c r="W503" s="119"/>
      <c r="X503" s="195"/>
      <c r="AH503" s="154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</row>
    <row r="504" spans="21:55" ht="12.75">
      <c r="U504" s="119"/>
      <c r="V504" s="119" t="s">
        <v>31</v>
      </c>
      <c r="W504" s="119"/>
      <c r="X504" s="195"/>
      <c r="AH504" s="154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</row>
    <row r="505" spans="21:55" ht="12.75">
      <c r="U505" s="119"/>
      <c r="V505" s="119" t="s">
        <v>32</v>
      </c>
      <c r="W505" s="119"/>
      <c r="X505" s="195"/>
      <c r="AH505" s="154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</row>
    <row r="506" spans="21:55" ht="12.75">
      <c r="U506" s="119"/>
      <c r="V506" s="119" t="s">
        <v>33</v>
      </c>
      <c r="W506" s="119"/>
      <c r="X506" s="195"/>
      <c r="AH506" s="154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</row>
    <row r="507" spans="21:55" ht="12.75">
      <c r="U507" s="119"/>
      <c r="V507" s="119" t="s">
        <v>35</v>
      </c>
      <c r="W507" s="119"/>
      <c r="X507" s="195"/>
      <c r="AH507" s="154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</row>
    <row r="508" spans="21:55" ht="12.75">
      <c r="U508" s="119"/>
      <c r="V508" s="119" t="s">
        <v>37</v>
      </c>
      <c r="W508" s="196"/>
      <c r="X508" s="195"/>
      <c r="AH508" s="154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</row>
    <row r="509" spans="21:55" ht="12.75">
      <c r="U509" s="119"/>
      <c r="V509" s="119" t="s">
        <v>39</v>
      </c>
      <c r="W509" s="119"/>
      <c r="X509" s="195"/>
      <c r="AH509" s="154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</row>
    <row r="510" spans="21:55" ht="12.75">
      <c r="U510" s="119"/>
      <c r="V510" s="119" t="s">
        <v>41</v>
      </c>
      <c r="W510" s="119"/>
      <c r="X510" s="195"/>
      <c r="AH510" s="154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</row>
    <row r="511" spans="21:55" ht="12.75">
      <c r="U511" s="119"/>
      <c r="V511" s="119" t="s">
        <v>42</v>
      </c>
      <c r="W511" s="119"/>
      <c r="X511" s="195"/>
      <c r="AH511" s="154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</row>
    <row r="512" spans="21:55" ht="12.75">
      <c r="U512" s="119"/>
      <c r="V512" s="119" t="s">
        <v>43</v>
      </c>
      <c r="W512" s="196"/>
      <c r="X512" s="195"/>
      <c r="AH512" s="154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</row>
    <row r="513" spans="21:55" ht="12.75">
      <c r="U513" s="119"/>
      <c r="V513" s="119" t="s">
        <v>44</v>
      </c>
      <c r="W513" s="119"/>
      <c r="X513" s="195"/>
      <c r="AH513" s="154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</row>
    <row r="514" spans="21:55" ht="12.75">
      <c r="U514" s="119"/>
      <c r="V514" s="119"/>
      <c r="W514" s="119"/>
      <c r="X514" s="195"/>
      <c r="AH514" s="154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</row>
    <row r="515" spans="21:55" ht="12.75">
      <c r="U515" s="119">
        <v>22</v>
      </c>
      <c r="V515" s="119" t="s">
        <v>17</v>
      </c>
      <c r="W515" s="119"/>
      <c r="X515" s="195"/>
      <c r="AH515" s="154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</row>
    <row r="516" spans="21:55" ht="12.75">
      <c r="U516" s="119"/>
      <c r="V516" s="119" t="s">
        <v>18</v>
      </c>
      <c r="W516" s="119"/>
      <c r="X516" s="195"/>
      <c r="AH516" s="154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</row>
    <row r="517" spans="21:55" ht="12.75">
      <c r="U517" s="119"/>
      <c r="V517" s="119" t="s">
        <v>20</v>
      </c>
      <c r="W517" s="119"/>
      <c r="X517" s="195"/>
      <c r="AH517" s="154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</row>
    <row r="518" spans="21:55" ht="12.75">
      <c r="U518" s="119"/>
      <c r="V518" s="119" t="s">
        <v>22</v>
      </c>
      <c r="W518" s="119"/>
      <c r="X518" s="195"/>
      <c r="AH518" s="154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</row>
    <row r="519" spans="21:55" ht="12.75">
      <c r="U519" s="119"/>
      <c r="V519" s="119" t="s">
        <v>24</v>
      </c>
      <c r="W519" s="119"/>
      <c r="X519" s="195"/>
      <c r="AH519" s="154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</row>
    <row r="520" spans="21:55" ht="12.75">
      <c r="U520" s="119"/>
      <c r="V520" s="119" t="s">
        <v>25</v>
      </c>
      <c r="W520" s="119"/>
      <c r="X520" s="195"/>
      <c r="AH520" s="154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</row>
    <row r="521" spans="21:55" ht="12.75">
      <c r="U521" s="119"/>
      <c r="V521" s="119" t="s">
        <v>26</v>
      </c>
      <c r="W521" s="119"/>
      <c r="X521" s="195"/>
      <c r="AH521" s="154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</row>
    <row r="522" spans="21:55" ht="12.75">
      <c r="U522" s="119"/>
      <c r="V522" s="119" t="s">
        <v>27</v>
      </c>
      <c r="W522" s="119"/>
      <c r="X522" s="195"/>
      <c r="AH522" s="154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</row>
    <row r="523" spans="21:55" ht="12.75">
      <c r="U523" s="119"/>
      <c r="V523" s="119" t="s">
        <v>28</v>
      </c>
      <c r="W523" s="119"/>
      <c r="X523" s="195"/>
      <c r="AH523" s="154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</row>
    <row r="524" spans="21:55" ht="12.75">
      <c r="U524" s="119"/>
      <c r="V524" s="119" t="s">
        <v>29</v>
      </c>
      <c r="W524" s="119"/>
      <c r="X524" s="195"/>
      <c r="AH524" s="154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</row>
    <row r="525" spans="21:55" ht="12.75">
      <c r="U525" s="119"/>
      <c r="V525" s="119" t="s">
        <v>30</v>
      </c>
      <c r="W525" s="119"/>
      <c r="X525" s="195"/>
      <c r="AH525" s="154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</row>
    <row r="526" spans="21:55" ht="12.75">
      <c r="U526" s="119"/>
      <c r="V526" s="119" t="s">
        <v>31</v>
      </c>
      <c r="W526" s="119"/>
      <c r="X526" s="195"/>
      <c r="AH526" s="154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</row>
    <row r="527" spans="21:55" ht="12.75">
      <c r="U527" s="119"/>
      <c r="V527" s="119" t="s">
        <v>32</v>
      </c>
      <c r="W527" s="119"/>
      <c r="X527" s="195"/>
      <c r="AH527" s="154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</row>
    <row r="528" spans="21:55" ht="12.75">
      <c r="U528" s="119"/>
      <c r="V528" s="119" t="s">
        <v>33</v>
      </c>
      <c r="W528" s="119"/>
      <c r="X528" s="195"/>
      <c r="AH528" s="154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</row>
    <row r="529" spans="21:55" ht="12.75">
      <c r="U529" s="119"/>
      <c r="V529" s="119" t="s">
        <v>35</v>
      </c>
      <c r="W529" s="119"/>
      <c r="X529" s="195"/>
      <c r="AH529" s="154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</row>
    <row r="530" spans="21:55" ht="12.75">
      <c r="U530" s="119"/>
      <c r="V530" s="119" t="s">
        <v>37</v>
      </c>
      <c r="W530" s="196"/>
      <c r="X530" s="195"/>
      <c r="AH530" s="154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</row>
    <row r="531" spans="21:55" ht="12.75">
      <c r="U531" s="119"/>
      <c r="V531" s="119" t="s">
        <v>39</v>
      </c>
      <c r="W531" s="119"/>
      <c r="X531" s="195"/>
      <c r="AH531" s="154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</row>
    <row r="532" spans="21:55" ht="12.75">
      <c r="U532" s="119"/>
      <c r="V532" s="119" t="s">
        <v>41</v>
      </c>
      <c r="W532" s="119"/>
      <c r="X532" s="195"/>
      <c r="AH532" s="154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</row>
    <row r="533" spans="21:55" ht="12.75">
      <c r="U533" s="119"/>
      <c r="V533" s="119" t="s">
        <v>42</v>
      </c>
      <c r="W533" s="119"/>
      <c r="X533" s="195"/>
      <c r="AH533" s="154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</row>
    <row r="534" spans="21:55" ht="12.75">
      <c r="U534" s="119"/>
      <c r="V534" s="119" t="s">
        <v>43</v>
      </c>
      <c r="W534" s="196"/>
      <c r="X534" s="195"/>
      <c r="AH534" s="154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</row>
    <row r="535" spans="21:55" ht="12.75">
      <c r="U535" s="119"/>
      <c r="V535" s="119" t="s">
        <v>44</v>
      </c>
      <c r="W535" s="119"/>
      <c r="X535" s="195"/>
      <c r="AH535" s="154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</row>
    <row r="536" spans="21:55" ht="12.75">
      <c r="U536" s="119"/>
      <c r="V536" s="119"/>
      <c r="W536" s="119"/>
      <c r="X536" s="195"/>
      <c r="AH536" s="154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</row>
    <row r="537" spans="21:55" ht="12.75">
      <c r="U537" s="119">
        <v>23</v>
      </c>
      <c r="V537" s="119" t="s">
        <v>17</v>
      </c>
      <c r="W537" s="119"/>
      <c r="X537" s="195"/>
      <c r="AH537" s="154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</row>
    <row r="538" spans="21:55" ht="12.75">
      <c r="U538" s="119"/>
      <c r="V538" s="119" t="s">
        <v>18</v>
      </c>
      <c r="W538" s="119"/>
      <c r="X538" s="195"/>
      <c r="AH538" s="154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</row>
    <row r="539" spans="21:55" ht="12.75">
      <c r="U539" s="119"/>
      <c r="V539" s="119" t="s">
        <v>20</v>
      </c>
      <c r="W539" s="119"/>
      <c r="X539" s="195"/>
      <c r="AH539" s="154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</row>
    <row r="540" spans="21:55" ht="12.75">
      <c r="U540" s="119"/>
      <c r="V540" s="119" t="s">
        <v>22</v>
      </c>
      <c r="W540" s="119"/>
      <c r="X540" s="195"/>
      <c r="AH540" s="154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</row>
    <row r="541" spans="21:55" ht="12.75">
      <c r="U541" s="119"/>
      <c r="V541" s="119" t="s">
        <v>24</v>
      </c>
      <c r="W541" s="119"/>
      <c r="X541" s="195"/>
      <c r="AH541" s="154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</row>
    <row r="542" spans="21:55" ht="12.75">
      <c r="U542" s="119"/>
      <c r="V542" s="119" t="s">
        <v>25</v>
      </c>
      <c r="W542" s="119"/>
      <c r="X542" s="195"/>
      <c r="AH542" s="154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</row>
    <row r="543" spans="21:55" ht="12.75">
      <c r="U543" s="119"/>
      <c r="V543" s="119" t="s">
        <v>26</v>
      </c>
      <c r="W543" s="119"/>
      <c r="X543" s="195"/>
      <c r="AH543" s="154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</row>
    <row r="544" spans="21:55" ht="12.75">
      <c r="U544" s="119"/>
      <c r="V544" s="119" t="s">
        <v>27</v>
      </c>
      <c r="W544" s="119"/>
      <c r="X544" s="195"/>
      <c r="AH544" s="154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</row>
    <row r="545" spans="21:55" ht="12.75">
      <c r="U545" s="119"/>
      <c r="V545" s="119" t="s">
        <v>28</v>
      </c>
      <c r="W545" s="119"/>
      <c r="X545" s="195"/>
      <c r="AH545" s="154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191"/>
      <c r="AY545" s="191"/>
      <c r="AZ545" s="191"/>
      <c r="BA545" s="191"/>
      <c r="BB545" s="191"/>
      <c r="BC545" s="191"/>
    </row>
    <row r="546" spans="21:55" ht="12.75">
      <c r="U546" s="119"/>
      <c r="V546" s="119" t="s">
        <v>29</v>
      </c>
      <c r="W546" s="119"/>
      <c r="X546" s="195"/>
      <c r="AH546" s="154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</row>
    <row r="547" spans="21:55" ht="12.75">
      <c r="U547" s="119"/>
      <c r="V547" s="119" t="s">
        <v>30</v>
      </c>
      <c r="W547" s="119"/>
      <c r="X547" s="195"/>
      <c r="AH547" s="154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</row>
    <row r="548" spans="21:55" ht="12.75">
      <c r="U548" s="119"/>
      <c r="V548" s="119" t="s">
        <v>31</v>
      </c>
      <c r="W548" s="119"/>
      <c r="X548" s="195"/>
      <c r="AH548" s="154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</row>
    <row r="549" spans="21:55" ht="12.75">
      <c r="U549" s="119"/>
      <c r="V549" s="119" t="s">
        <v>32</v>
      </c>
      <c r="W549" s="119"/>
      <c r="X549" s="195"/>
      <c r="AH549" s="154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</row>
    <row r="550" spans="21:55" ht="12.75">
      <c r="U550" s="119"/>
      <c r="V550" s="119" t="s">
        <v>33</v>
      </c>
      <c r="W550" s="119"/>
      <c r="X550" s="195"/>
      <c r="AH550" s="154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1"/>
      <c r="BB550" s="191"/>
      <c r="BC550" s="191"/>
    </row>
    <row r="551" spans="21:55" ht="12.75">
      <c r="U551" s="119"/>
      <c r="V551" s="119" t="s">
        <v>35</v>
      </c>
      <c r="W551" s="119"/>
      <c r="X551" s="195"/>
      <c r="AH551" s="154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</row>
    <row r="552" spans="21:55" ht="12.75">
      <c r="U552" s="119"/>
      <c r="V552" s="119" t="s">
        <v>37</v>
      </c>
      <c r="W552" s="196"/>
      <c r="X552" s="195"/>
      <c r="AH552" s="154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</row>
    <row r="553" spans="21:55" ht="12.75">
      <c r="U553" s="119"/>
      <c r="V553" s="119" t="s">
        <v>39</v>
      </c>
      <c r="W553" s="119"/>
      <c r="X553" s="195"/>
      <c r="AH553" s="154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</row>
    <row r="554" spans="21:55" ht="12.75">
      <c r="U554" s="119"/>
      <c r="V554" s="119" t="s">
        <v>41</v>
      </c>
      <c r="W554" s="119"/>
      <c r="X554" s="195"/>
      <c r="AH554" s="154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</row>
    <row r="555" spans="21:55" ht="12.75">
      <c r="U555" s="119"/>
      <c r="V555" s="119" t="s">
        <v>42</v>
      </c>
      <c r="W555" s="119"/>
      <c r="X555" s="195"/>
      <c r="AH555" s="154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</row>
    <row r="556" spans="21:55" ht="12.75">
      <c r="U556" s="119"/>
      <c r="V556" s="119" t="s">
        <v>43</v>
      </c>
      <c r="W556" s="196"/>
      <c r="X556" s="195"/>
      <c r="AH556" s="154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</row>
    <row r="557" spans="21:55" ht="12.75">
      <c r="U557" s="119"/>
      <c r="V557" s="119" t="s">
        <v>44</v>
      </c>
      <c r="W557" s="119"/>
      <c r="X557" s="195"/>
      <c r="AH557" s="154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</row>
    <row r="558" spans="21:55" ht="12.75">
      <c r="U558" s="119"/>
      <c r="V558" s="119"/>
      <c r="W558" s="119"/>
      <c r="X558" s="195"/>
      <c r="AH558" s="154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191"/>
      <c r="AY558" s="191"/>
      <c r="AZ558" s="191"/>
      <c r="BA558" s="191"/>
      <c r="BB558" s="191"/>
      <c r="BC558" s="191"/>
    </row>
    <row r="559" spans="21:55" ht="12.75">
      <c r="U559" s="119">
        <v>24</v>
      </c>
      <c r="V559" s="119" t="s">
        <v>17</v>
      </c>
      <c r="W559" s="119"/>
      <c r="X559" s="195"/>
      <c r="AH559" s="154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</row>
    <row r="560" spans="21:55" ht="12.75">
      <c r="U560" s="119"/>
      <c r="V560" s="119" t="s">
        <v>18</v>
      </c>
      <c r="W560" s="119"/>
      <c r="X560" s="195"/>
      <c r="AH560" s="154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</row>
    <row r="561" spans="21:55" ht="12.75">
      <c r="U561" s="119"/>
      <c r="V561" s="119" t="s">
        <v>20</v>
      </c>
      <c r="W561" s="119"/>
      <c r="X561" s="195"/>
      <c r="AH561" s="154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</row>
    <row r="562" spans="21:55" ht="12.75">
      <c r="U562" s="119"/>
      <c r="V562" s="119" t="s">
        <v>22</v>
      </c>
      <c r="W562" s="119"/>
      <c r="X562" s="195"/>
      <c r="AH562" s="154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</row>
    <row r="563" spans="21:55" ht="12.75">
      <c r="U563" s="119"/>
      <c r="V563" s="119" t="s">
        <v>24</v>
      </c>
      <c r="W563" s="119"/>
      <c r="X563" s="195"/>
      <c r="AH563" s="154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</row>
    <row r="564" spans="21:55" ht="12.75">
      <c r="U564" s="119"/>
      <c r="V564" s="119" t="s">
        <v>25</v>
      </c>
      <c r="W564" s="119"/>
      <c r="X564" s="195"/>
      <c r="AH564" s="154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191"/>
      <c r="AY564" s="191"/>
      <c r="AZ564" s="191"/>
      <c r="BA564" s="191"/>
      <c r="BB564" s="191"/>
      <c r="BC564" s="191"/>
    </row>
    <row r="565" spans="21:55" ht="12.75">
      <c r="U565" s="119"/>
      <c r="V565" s="119" t="s">
        <v>26</v>
      </c>
      <c r="W565" s="119"/>
      <c r="X565" s="195"/>
      <c r="AH565" s="154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</row>
    <row r="566" spans="21:55" ht="12.75">
      <c r="U566" s="119"/>
      <c r="V566" s="119" t="s">
        <v>27</v>
      </c>
      <c r="W566" s="119"/>
      <c r="X566" s="195"/>
      <c r="AH566" s="154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</row>
    <row r="567" spans="21:55" ht="12.75">
      <c r="U567" s="119"/>
      <c r="V567" s="119" t="s">
        <v>28</v>
      </c>
      <c r="W567" s="119"/>
      <c r="X567" s="195"/>
      <c r="AH567" s="154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</row>
    <row r="568" spans="21:55" ht="12.75">
      <c r="U568" s="119"/>
      <c r="V568" s="119" t="s">
        <v>29</v>
      </c>
      <c r="W568" s="119"/>
      <c r="X568" s="195"/>
      <c r="AH568" s="154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</row>
    <row r="569" spans="21:55" ht="12.75">
      <c r="U569" s="119"/>
      <c r="V569" s="119" t="s">
        <v>30</v>
      </c>
      <c r="W569" s="119"/>
      <c r="X569" s="195"/>
      <c r="AH569" s="154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</row>
    <row r="570" spans="21:55" ht="12.75">
      <c r="U570" s="119"/>
      <c r="V570" s="119" t="s">
        <v>31</v>
      </c>
      <c r="W570" s="119"/>
      <c r="X570" s="195"/>
      <c r="AH570" s="154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</row>
    <row r="571" spans="21:55" ht="12.75">
      <c r="U571" s="119"/>
      <c r="V571" s="119" t="s">
        <v>32</v>
      </c>
      <c r="W571" s="119"/>
      <c r="X571" s="195"/>
      <c r="AH571" s="154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</row>
    <row r="572" spans="21:55" ht="12.75">
      <c r="U572" s="119"/>
      <c r="V572" s="119" t="s">
        <v>33</v>
      </c>
      <c r="W572" s="119"/>
      <c r="X572" s="195"/>
      <c r="AH572" s="154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</row>
    <row r="573" spans="21:55" ht="12.75">
      <c r="U573" s="119"/>
      <c r="V573" s="119" t="s">
        <v>35</v>
      </c>
      <c r="W573" s="119"/>
      <c r="X573" s="195"/>
      <c r="AH573" s="154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</row>
    <row r="574" spans="21:55" ht="12.75">
      <c r="U574" s="119"/>
      <c r="V574" s="119" t="s">
        <v>37</v>
      </c>
      <c r="W574" s="196"/>
      <c r="X574" s="195"/>
      <c r="AH574" s="154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</row>
    <row r="575" spans="21:55" ht="12.75">
      <c r="U575" s="119"/>
      <c r="V575" s="119" t="s">
        <v>39</v>
      </c>
      <c r="W575" s="119"/>
      <c r="X575" s="195"/>
      <c r="AH575" s="154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</row>
    <row r="576" spans="21:55" ht="12.75">
      <c r="U576" s="119"/>
      <c r="V576" s="119" t="s">
        <v>41</v>
      </c>
      <c r="W576" s="119"/>
      <c r="X576" s="195"/>
      <c r="AH576" s="154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</row>
    <row r="577" spans="21:55" ht="12.75">
      <c r="U577" s="119"/>
      <c r="V577" s="119" t="s">
        <v>42</v>
      </c>
      <c r="W577" s="119"/>
      <c r="X577" s="195"/>
      <c r="AH577" s="154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</row>
    <row r="578" spans="21:55" ht="12.75">
      <c r="U578" s="119"/>
      <c r="V578" s="119" t="s">
        <v>43</v>
      </c>
      <c r="W578" s="196"/>
      <c r="X578" s="195"/>
      <c r="AH578" s="154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</row>
    <row r="579" spans="21:55" ht="12.75">
      <c r="U579" s="119"/>
      <c r="V579" s="119" t="s">
        <v>44</v>
      </c>
      <c r="W579" s="119"/>
      <c r="X579" s="195"/>
      <c r="AH579" s="154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</row>
    <row r="580" spans="21:55" ht="12.75">
      <c r="U580" s="119"/>
      <c r="V580" s="119"/>
      <c r="W580" s="119"/>
      <c r="X580" s="195"/>
      <c r="AH580" s="154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</row>
    <row r="581" spans="21:55" ht="12.75">
      <c r="U581" s="119">
        <v>25</v>
      </c>
      <c r="V581" s="119" t="s">
        <v>17</v>
      </c>
      <c r="W581" s="119"/>
      <c r="X581" s="195"/>
      <c r="AH581" s="154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</row>
    <row r="582" spans="21:55" ht="12.75">
      <c r="U582" s="119"/>
      <c r="V582" s="119" t="s">
        <v>18</v>
      </c>
      <c r="W582" s="119"/>
      <c r="X582" s="195"/>
      <c r="AH582" s="154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</row>
    <row r="583" spans="21:55" ht="12.75">
      <c r="U583" s="119"/>
      <c r="V583" s="119" t="s">
        <v>20</v>
      </c>
      <c r="W583" s="119"/>
      <c r="X583" s="195"/>
      <c r="AH583" s="154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</row>
    <row r="584" spans="21:55" ht="12.75">
      <c r="U584" s="119"/>
      <c r="V584" s="119" t="s">
        <v>22</v>
      </c>
      <c r="W584" s="119"/>
      <c r="X584" s="195"/>
      <c r="AH584" s="154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</row>
    <row r="585" spans="21:55" ht="12.75">
      <c r="U585" s="119"/>
      <c r="V585" s="119" t="s">
        <v>24</v>
      </c>
      <c r="W585" s="119"/>
      <c r="X585" s="195"/>
      <c r="AH585" s="154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</row>
    <row r="586" spans="21:55" ht="12.75">
      <c r="U586" s="119"/>
      <c r="V586" s="119" t="s">
        <v>25</v>
      </c>
      <c r="W586" s="119"/>
      <c r="X586" s="195"/>
      <c r="AH586" s="154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</row>
    <row r="587" spans="21:55" ht="12.75">
      <c r="U587" s="119"/>
      <c r="V587" s="119" t="s">
        <v>26</v>
      </c>
      <c r="W587" s="119"/>
      <c r="X587" s="195"/>
      <c r="AH587" s="154"/>
      <c r="AI587" s="191"/>
      <c r="AJ587" s="191"/>
      <c r="AK587" s="191"/>
      <c r="AL587" s="191"/>
      <c r="AM587" s="191"/>
      <c r="AN587" s="191"/>
      <c r="AO587" s="191"/>
      <c r="AP587" s="191"/>
      <c r="AQ587" s="191"/>
      <c r="AR587" s="191"/>
      <c r="AS587" s="191"/>
      <c r="AT587" s="191"/>
      <c r="AU587" s="191"/>
      <c r="AV587" s="191"/>
      <c r="AW587" s="191"/>
      <c r="AX587" s="191"/>
      <c r="AY587" s="191"/>
      <c r="AZ587" s="191"/>
      <c r="BA587" s="191"/>
      <c r="BB587" s="191"/>
      <c r="BC587" s="191"/>
    </row>
    <row r="588" spans="21:55" ht="12.75">
      <c r="U588" s="119"/>
      <c r="V588" s="119" t="s">
        <v>27</v>
      </c>
      <c r="W588" s="119"/>
      <c r="X588" s="195"/>
      <c r="AH588" s="154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</row>
    <row r="589" spans="21:55" ht="12.75">
      <c r="U589" s="119"/>
      <c r="V589" s="119" t="s">
        <v>28</v>
      </c>
      <c r="W589" s="119"/>
      <c r="X589" s="195"/>
      <c r="AH589" s="154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</row>
    <row r="590" spans="21:55" ht="12.75">
      <c r="U590" s="119"/>
      <c r="V590" s="119" t="s">
        <v>29</v>
      </c>
      <c r="W590" s="119"/>
      <c r="X590" s="195"/>
      <c r="AH590" s="154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</row>
    <row r="591" spans="21:55" ht="12.75">
      <c r="U591" s="119"/>
      <c r="V591" s="119" t="s">
        <v>30</v>
      </c>
      <c r="W591" s="119"/>
      <c r="X591" s="195"/>
      <c r="AH591" s="154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</row>
    <row r="592" spans="21:55" ht="12.75">
      <c r="U592" s="119"/>
      <c r="V592" s="119" t="s">
        <v>31</v>
      </c>
      <c r="W592" s="119"/>
      <c r="X592" s="195"/>
      <c r="AH592" s="154"/>
      <c r="AI592" s="191"/>
      <c r="AJ592" s="191"/>
      <c r="AK592" s="191"/>
      <c r="AL592" s="191"/>
      <c r="AM592" s="191"/>
      <c r="AN592" s="191"/>
      <c r="AO592" s="191"/>
      <c r="AP592" s="191"/>
      <c r="AQ592" s="191"/>
      <c r="AR592" s="191"/>
      <c r="AS592" s="191"/>
      <c r="AT592" s="191"/>
      <c r="AU592" s="191"/>
      <c r="AV592" s="191"/>
      <c r="AW592" s="191"/>
      <c r="AX592" s="191"/>
      <c r="AY592" s="191"/>
      <c r="AZ592" s="191"/>
      <c r="BA592" s="191"/>
      <c r="BB592" s="191"/>
      <c r="BC592" s="191"/>
    </row>
    <row r="593" spans="21:55" ht="12.75">
      <c r="U593" s="119"/>
      <c r="V593" s="119" t="s">
        <v>32</v>
      </c>
      <c r="W593" s="119"/>
      <c r="X593" s="195"/>
      <c r="AH593" s="154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</row>
    <row r="594" spans="21:55" ht="12.75">
      <c r="U594" s="119"/>
      <c r="V594" s="119" t="s">
        <v>33</v>
      </c>
      <c r="W594" s="119"/>
      <c r="X594" s="195"/>
      <c r="AH594" s="154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</row>
    <row r="595" spans="21:55" ht="12.75">
      <c r="U595" s="119"/>
      <c r="V595" s="119" t="s">
        <v>35</v>
      </c>
      <c r="W595" s="119"/>
      <c r="X595" s="195"/>
      <c r="AH595" s="154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</row>
    <row r="596" spans="21:55" ht="12.75">
      <c r="U596" s="119"/>
      <c r="V596" s="119" t="s">
        <v>37</v>
      </c>
      <c r="W596" s="196"/>
      <c r="X596" s="195"/>
      <c r="AH596" s="154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</row>
    <row r="597" spans="21:55" ht="12.75">
      <c r="U597" s="119"/>
      <c r="V597" s="119" t="s">
        <v>39</v>
      </c>
      <c r="W597" s="119"/>
      <c r="X597" s="195"/>
      <c r="AH597" s="154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</row>
    <row r="598" spans="21:55" ht="12.75">
      <c r="U598" s="119"/>
      <c r="V598" s="119" t="s">
        <v>41</v>
      </c>
      <c r="W598" s="119"/>
      <c r="X598" s="195"/>
      <c r="AH598" s="154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</row>
    <row r="599" spans="21:55" ht="12.75">
      <c r="U599" s="119"/>
      <c r="V599" s="119" t="s">
        <v>42</v>
      </c>
      <c r="W599" s="119"/>
      <c r="X599" s="195"/>
      <c r="AH599" s="154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</row>
    <row r="600" spans="21:55" ht="12.75">
      <c r="U600" s="119"/>
      <c r="V600" s="119" t="s">
        <v>43</v>
      </c>
      <c r="W600" s="196"/>
      <c r="X600" s="195"/>
      <c r="AH600" s="154"/>
      <c r="AI600" s="191"/>
      <c r="AJ600" s="191"/>
      <c r="AK600" s="191"/>
      <c r="AL600" s="191"/>
      <c r="AM600" s="191"/>
      <c r="AN600" s="191"/>
      <c r="AO600" s="191"/>
      <c r="AP600" s="191"/>
      <c r="AQ600" s="191"/>
      <c r="AR600" s="191"/>
      <c r="AS600" s="191"/>
      <c r="AT600" s="191"/>
      <c r="AU600" s="191"/>
      <c r="AV600" s="191"/>
      <c r="AW600" s="191"/>
      <c r="AX600" s="191"/>
      <c r="AY600" s="191"/>
      <c r="AZ600" s="191"/>
      <c r="BA600" s="191"/>
      <c r="BB600" s="191"/>
      <c r="BC600" s="191"/>
    </row>
    <row r="601" spans="21:55" ht="12.75">
      <c r="U601" s="119"/>
      <c r="V601" s="119" t="s">
        <v>44</v>
      </c>
      <c r="W601" s="119"/>
      <c r="X601" s="195"/>
      <c r="AH601" s="154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</row>
    <row r="602" spans="21:55" ht="12.75">
      <c r="U602" s="119"/>
      <c r="V602" s="119"/>
      <c r="W602" s="119"/>
      <c r="X602" s="119"/>
      <c r="AH602" s="154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</row>
    <row r="603" spans="21:55" ht="12.75">
      <c r="U603" s="119">
        <v>26</v>
      </c>
      <c r="V603" s="119" t="s">
        <v>17</v>
      </c>
      <c r="W603" s="119"/>
      <c r="X603" s="119"/>
      <c r="AH603" s="154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</row>
    <row r="604" spans="21:55" ht="12.75">
      <c r="U604" s="119"/>
      <c r="V604" s="119" t="s">
        <v>18</v>
      </c>
      <c r="W604" s="119"/>
      <c r="X604" s="119"/>
      <c r="AH604" s="154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</row>
    <row r="605" spans="21:55" ht="12.75">
      <c r="U605" s="119"/>
      <c r="V605" s="119" t="s">
        <v>20</v>
      </c>
      <c r="W605" s="119"/>
      <c r="X605" s="119"/>
      <c r="AH605" s="154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</row>
    <row r="606" spans="21:55" ht="12.75">
      <c r="U606" s="119"/>
      <c r="V606" s="119" t="s">
        <v>22</v>
      </c>
      <c r="W606" s="119"/>
      <c r="X606" s="119"/>
      <c r="AH606" s="154"/>
      <c r="AI606" s="191"/>
      <c r="AJ606" s="191"/>
      <c r="AK606" s="191"/>
      <c r="AL606" s="191"/>
      <c r="AM606" s="191"/>
      <c r="AN606" s="191"/>
      <c r="AO606" s="191"/>
      <c r="AP606" s="191"/>
      <c r="AQ606" s="191"/>
      <c r="AR606" s="191"/>
      <c r="AS606" s="191"/>
      <c r="AT606" s="191"/>
      <c r="AU606" s="191"/>
      <c r="AV606" s="191"/>
      <c r="AW606" s="191"/>
      <c r="AX606" s="191"/>
      <c r="AY606" s="191"/>
      <c r="AZ606" s="191"/>
      <c r="BA606" s="191"/>
      <c r="BB606" s="191"/>
      <c r="BC606" s="191"/>
    </row>
    <row r="607" spans="21:55" ht="12.75">
      <c r="U607" s="119"/>
      <c r="V607" s="119" t="s">
        <v>24</v>
      </c>
      <c r="W607" s="119"/>
      <c r="X607" s="119"/>
      <c r="AH607" s="154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</row>
    <row r="608" spans="21:55" ht="12.75">
      <c r="U608" s="119"/>
      <c r="V608" s="119" t="s">
        <v>25</v>
      </c>
      <c r="W608" s="119"/>
      <c r="X608" s="119"/>
      <c r="AH608" s="154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</row>
    <row r="609" spans="21:55" ht="12.75">
      <c r="U609" s="119"/>
      <c r="V609" s="119" t="s">
        <v>26</v>
      </c>
      <c r="W609" s="119"/>
      <c r="X609" s="119"/>
      <c r="AH609" s="154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</row>
    <row r="610" spans="21:55" ht="12.75">
      <c r="U610" s="119"/>
      <c r="V610" s="119" t="s">
        <v>27</v>
      </c>
      <c r="W610" s="119"/>
      <c r="X610" s="119"/>
      <c r="AH610" s="154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</row>
    <row r="611" spans="21:55" ht="12.75">
      <c r="U611" s="119"/>
      <c r="V611" s="119" t="s">
        <v>28</v>
      </c>
      <c r="W611" s="119"/>
      <c r="X611" s="119"/>
      <c r="AH611" s="154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</row>
    <row r="612" spans="21:55" ht="12.75">
      <c r="U612" s="119"/>
      <c r="V612" s="119" t="s">
        <v>29</v>
      </c>
      <c r="W612" s="119"/>
      <c r="X612" s="119"/>
      <c r="AH612" s="154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</row>
    <row r="613" spans="21:55" ht="12.75">
      <c r="U613" s="119"/>
      <c r="V613" s="119" t="s">
        <v>30</v>
      </c>
      <c r="W613" s="119"/>
      <c r="X613" s="119"/>
      <c r="AH613" s="154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</row>
    <row r="614" spans="21:55" ht="12.75">
      <c r="U614" s="119"/>
      <c r="V614" s="119" t="s">
        <v>31</v>
      </c>
      <c r="W614" s="119"/>
      <c r="X614" s="119"/>
      <c r="AH614" s="154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</row>
    <row r="615" spans="21:55" ht="12.75">
      <c r="U615" s="119"/>
      <c r="V615" s="119" t="s">
        <v>32</v>
      </c>
      <c r="W615" s="119"/>
      <c r="X615" s="119"/>
      <c r="AH615" s="154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</row>
    <row r="616" spans="21:55" ht="12.75">
      <c r="U616" s="119"/>
      <c r="V616" s="119" t="s">
        <v>33</v>
      </c>
      <c r="W616" s="119"/>
      <c r="X616" s="119"/>
      <c r="AH616" s="154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</row>
    <row r="617" spans="21:55" ht="12.75">
      <c r="U617" s="119"/>
      <c r="V617" s="119" t="s">
        <v>35</v>
      </c>
      <c r="W617" s="119"/>
      <c r="X617" s="119"/>
      <c r="AH617" s="154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</row>
    <row r="618" spans="21:55" ht="12.75">
      <c r="U618" s="119"/>
      <c r="V618" s="119" t="s">
        <v>37</v>
      </c>
      <c r="W618" s="196"/>
      <c r="X618" s="119"/>
      <c r="AH618" s="154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</row>
    <row r="619" spans="21:55" ht="12.75">
      <c r="U619" s="119"/>
      <c r="V619" s="119" t="s">
        <v>39</v>
      </c>
      <c r="W619" s="119"/>
      <c r="X619" s="119"/>
      <c r="AH619" s="154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</row>
    <row r="620" spans="21:55" ht="12.75">
      <c r="U620" s="119"/>
      <c r="V620" s="119" t="s">
        <v>41</v>
      </c>
      <c r="W620" s="119"/>
      <c r="X620" s="119"/>
      <c r="AH620" s="154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</row>
    <row r="621" spans="21:55" ht="12.75">
      <c r="U621" s="119"/>
      <c r="V621" s="119" t="s">
        <v>42</v>
      </c>
      <c r="W621" s="119"/>
      <c r="X621" s="119"/>
      <c r="AH621" s="154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</row>
    <row r="622" spans="21:55" ht="12.75">
      <c r="U622" s="119"/>
      <c r="V622" s="119" t="s">
        <v>43</v>
      </c>
      <c r="W622" s="196"/>
      <c r="X622" s="119"/>
      <c r="AH622" s="154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</row>
    <row r="623" spans="21:55" ht="12.75">
      <c r="U623" s="119"/>
      <c r="V623" s="119" t="s">
        <v>44</v>
      </c>
      <c r="W623" s="119"/>
      <c r="X623" s="119"/>
      <c r="AH623" s="154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</row>
    <row r="624" spans="21:55" ht="12.75">
      <c r="U624" s="119"/>
      <c r="V624" s="119"/>
      <c r="W624" s="119"/>
      <c r="X624" s="119"/>
      <c r="AH624" s="154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</row>
    <row r="625" spans="21:55" ht="12.75">
      <c r="U625" s="119">
        <v>27</v>
      </c>
      <c r="V625" s="119" t="s">
        <v>17</v>
      </c>
      <c r="W625" s="119"/>
      <c r="X625" s="119"/>
      <c r="AH625" s="154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</row>
    <row r="626" spans="21:55" ht="12.75">
      <c r="U626" s="119"/>
      <c r="V626" s="119" t="s">
        <v>18</v>
      </c>
      <c r="W626" s="119"/>
      <c r="X626" s="119"/>
      <c r="AH626" s="154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</row>
    <row r="627" spans="21:55" ht="12.75">
      <c r="U627" s="119"/>
      <c r="V627" s="119" t="s">
        <v>20</v>
      </c>
      <c r="W627" s="119"/>
      <c r="X627" s="119"/>
      <c r="AH627" s="154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</row>
    <row r="628" spans="21:55" ht="12.75">
      <c r="U628" s="119"/>
      <c r="V628" s="119" t="s">
        <v>22</v>
      </c>
      <c r="W628" s="119"/>
      <c r="X628" s="119"/>
      <c r="AH628" s="154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</row>
    <row r="629" spans="21:55" ht="12.75">
      <c r="U629" s="119"/>
      <c r="V629" s="119" t="s">
        <v>24</v>
      </c>
      <c r="W629" s="119"/>
      <c r="X629" s="119"/>
      <c r="AH629" s="154"/>
      <c r="AI629" s="191"/>
      <c r="AJ629" s="191"/>
      <c r="AK629" s="191"/>
      <c r="AL629" s="191"/>
      <c r="AM629" s="191"/>
      <c r="AN629" s="191"/>
      <c r="AO629" s="191"/>
      <c r="AP629" s="191"/>
      <c r="AQ629" s="191"/>
      <c r="AR629" s="191"/>
      <c r="AS629" s="191"/>
      <c r="AT629" s="191"/>
      <c r="AU629" s="191"/>
      <c r="AV629" s="191"/>
      <c r="AW629" s="191"/>
      <c r="AX629" s="191"/>
      <c r="AY629" s="191"/>
      <c r="AZ629" s="191"/>
      <c r="BA629" s="191"/>
      <c r="BB629" s="191"/>
      <c r="BC629" s="191"/>
    </row>
    <row r="630" spans="21:55" ht="12.75">
      <c r="U630" s="119"/>
      <c r="V630" s="119" t="s">
        <v>25</v>
      </c>
      <c r="W630" s="119"/>
      <c r="X630" s="119"/>
      <c r="AH630" s="154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</row>
    <row r="631" spans="21:55" ht="12.75">
      <c r="U631" s="119"/>
      <c r="V631" s="119" t="s">
        <v>26</v>
      </c>
      <c r="W631" s="119"/>
      <c r="X631" s="119"/>
      <c r="AH631" s="154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</row>
    <row r="632" spans="21:55" ht="12.75">
      <c r="U632" s="119"/>
      <c r="V632" s="119" t="s">
        <v>27</v>
      </c>
      <c r="W632" s="119"/>
      <c r="X632" s="119"/>
      <c r="AH632" s="154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</row>
    <row r="633" spans="21:55" ht="12.75">
      <c r="U633" s="119"/>
      <c r="V633" s="119" t="s">
        <v>28</v>
      </c>
      <c r="W633" s="119"/>
      <c r="X633" s="119"/>
      <c r="AH633" s="154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</row>
    <row r="634" spans="21:55" ht="12.75">
      <c r="U634" s="119"/>
      <c r="V634" s="119" t="s">
        <v>29</v>
      </c>
      <c r="W634" s="119"/>
      <c r="X634" s="119"/>
      <c r="AH634" s="154"/>
      <c r="AI634" s="191"/>
      <c r="AJ634" s="191"/>
      <c r="AK634" s="191"/>
      <c r="AL634" s="191"/>
      <c r="AM634" s="191"/>
      <c r="AN634" s="191"/>
      <c r="AO634" s="191"/>
      <c r="AP634" s="191"/>
      <c r="AQ634" s="191"/>
      <c r="AR634" s="191"/>
      <c r="AS634" s="191"/>
      <c r="AT634" s="191"/>
      <c r="AU634" s="191"/>
      <c r="AV634" s="191"/>
      <c r="AW634" s="191"/>
      <c r="AX634" s="191"/>
      <c r="AY634" s="191"/>
      <c r="AZ634" s="191"/>
      <c r="BA634" s="191"/>
      <c r="BB634" s="191"/>
      <c r="BC634" s="191"/>
    </row>
    <row r="635" spans="21:55" ht="12.75">
      <c r="U635" s="119"/>
      <c r="V635" s="119" t="s">
        <v>30</v>
      </c>
      <c r="W635" s="119"/>
      <c r="X635" s="119"/>
      <c r="AH635" s="154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</row>
    <row r="636" spans="21:55" ht="12.75">
      <c r="U636" s="119"/>
      <c r="V636" s="119" t="s">
        <v>31</v>
      </c>
      <c r="W636" s="119"/>
      <c r="X636" s="119"/>
      <c r="AH636" s="154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</row>
    <row r="637" spans="21:55" ht="12.75">
      <c r="U637" s="119"/>
      <c r="V637" s="119" t="s">
        <v>32</v>
      </c>
      <c r="W637" s="119"/>
      <c r="X637" s="119"/>
      <c r="AH637" s="154"/>
      <c r="AI637" s="191"/>
      <c r="AJ637" s="191"/>
      <c r="AK637" s="191"/>
      <c r="AL637" s="191"/>
      <c r="AM637" s="191"/>
      <c r="AN637" s="191"/>
      <c r="AO637" s="191"/>
      <c r="AP637" s="191"/>
      <c r="AQ637" s="191"/>
      <c r="AR637" s="191"/>
      <c r="AS637" s="191"/>
      <c r="AT637" s="191"/>
      <c r="AU637" s="191"/>
      <c r="AV637" s="191"/>
      <c r="AW637" s="191"/>
      <c r="AX637" s="191"/>
      <c r="AY637" s="191"/>
      <c r="AZ637" s="191"/>
      <c r="BA637" s="191"/>
      <c r="BB637" s="191"/>
      <c r="BC637" s="191"/>
    </row>
    <row r="638" spans="21:55" ht="12.75">
      <c r="U638" s="119"/>
      <c r="V638" s="119" t="s">
        <v>33</v>
      </c>
      <c r="W638" s="119"/>
      <c r="X638" s="119"/>
      <c r="AH638" s="154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</row>
    <row r="639" spans="21:55" ht="12.75">
      <c r="U639" s="119"/>
      <c r="V639" s="119" t="s">
        <v>35</v>
      </c>
      <c r="W639" s="119"/>
      <c r="X639" s="119"/>
      <c r="AH639" s="154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</row>
    <row r="640" spans="21:55" ht="12.75">
      <c r="U640" s="119"/>
      <c r="V640" s="119" t="s">
        <v>37</v>
      </c>
      <c r="W640" s="196"/>
      <c r="X640" s="119"/>
      <c r="AH640" s="154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</row>
    <row r="641" spans="21:55" ht="12.75">
      <c r="U641" s="119"/>
      <c r="V641" s="119" t="s">
        <v>39</v>
      </c>
      <c r="W641" s="119"/>
      <c r="X641" s="119"/>
      <c r="AH641" s="154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</row>
    <row r="642" spans="21:55" ht="12.75">
      <c r="U642" s="119"/>
      <c r="V642" s="119" t="s">
        <v>41</v>
      </c>
      <c r="W642" s="119"/>
      <c r="X642" s="119"/>
      <c r="AH642" s="154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</row>
    <row r="643" spans="21:55" ht="12.75">
      <c r="U643" s="119"/>
      <c r="V643" s="119" t="s">
        <v>42</v>
      </c>
      <c r="W643" s="119"/>
      <c r="X643" s="119"/>
      <c r="AH643" s="154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</row>
    <row r="644" spans="21:55" ht="12.75">
      <c r="U644" s="119"/>
      <c r="V644" s="119" t="s">
        <v>43</v>
      </c>
      <c r="W644" s="196"/>
      <c r="X644" s="119"/>
      <c r="AH644" s="154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</row>
    <row r="645" spans="21:55" ht="12.75">
      <c r="U645" s="119"/>
      <c r="V645" s="119" t="s">
        <v>44</v>
      </c>
      <c r="W645" s="119"/>
      <c r="X645" s="119"/>
      <c r="AH645" s="154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</row>
    <row r="646" spans="21:55" ht="12.75">
      <c r="U646" s="119"/>
      <c r="V646" s="119"/>
      <c r="W646" s="119"/>
      <c r="X646" s="119"/>
      <c r="AH646" s="154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</row>
    <row r="647" spans="21:55" ht="12.75">
      <c r="U647" s="119">
        <v>28</v>
      </c>
      <c r="V647" s="119" t="s">
        <v>17</v>
      </c>
      <c r="W647" s="119"/>
      <c r="X647" s="119"/>
      <c r="AH647" s="154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</row>
    <row r="648" spans="21:55" ht="12.75">
      <c r="U648" s="119"/>
      <c r="V648" s="119" t="s">
        <v>18</v>
      </c>
      <c r="W648" s="119"/>
      <c r="X648" s="119"/>
      <c r="AH648" s="154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</row>
    <row r="649" spans="21:55" ht="12.75">
      <c r="U649" s="119"/>
      <c r="V649" s="119" t="s">
        <v>20</v>
      </c>
      <c r="W649" s="119"/>
      <c r="X649" s="119"/>
      <c r="AH649" s="154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</row>
    <row r="650" spans="21:55" ht="12.75">
      <c r="U650" s="119"/>
      <c r="V650" s="119" t="s">
        <v>22</v>
      </c>
      <c r="W650" s="119"/>
      <c r="X650" s="119"/>
      <c r="AH650" s="154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</row>
    <row r="651" spans="21:55" ht="12.75">
      <c r="U651" s="119"/>
      <c r="V651" s="119" t="s">
        <v>24</v>
      </c>
      <c r="W651" s="119"/>
      <c r="X651" s="119"/>
      <c r="AH651" s="154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</row>
    <row r="652" spans="21:55" ht="12.75">
      <c r="U652" s="119"/>
      <c r="V652" s="119" t="s">
        <v>25</v>
      </c>
      <c r="W652" s="119"/>
      <c r="X652" s="119"/>
      <c r="AH652" s="154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</row>
    <row r="653" spans="21:55" ht="12.75">
      <c r="U653" s="119"/>
      <c r="V653" s="119" t="s">
        <v>26</v>
      </c>
      <c r="W653" s="119"/>
      <c r="X653" s="119"/>
      <c r="AH653" s="154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</row>
    <row r="654" spans="21:55" ht="12.75">
      <c r="U654" s="119"/>
      <c r="V654" s="119" t="s">
        <v>27</v>
      </c>
      <c r="W654" s="119"/>
      <c r="X654" s="119"/>
      <c r="AH654" s="154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</row>
    <row r="655" spans="21:55" ht="12.75">
      <c r="U655" s="119"/>
      <c r="V655" s="119" t="s">
        <v>28</v>
      </c>
      <c r="W655" s="119"/>
      <c r="X655" s="119"/>
      <c r="AH655" s="154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</row>
    <row r="656" spans="21:55" ht="12.75">
      <c r="U656" s="119"/>
      <c r="V656" s="119" t="s">
        <v>29</v>
      </c>
      <c r="W656" s="119"/>
      <c r="X656" s="119"/>
      <c r="AH656" s="154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</row>
    <row r="657" spans="21:55" ht="12.75">
      <c r="U657" s="119"/>
      <c r="V657" s="119" t="s">
        <v>30</v>
      </c>
      <c r="W657" s="119"/>
      <c r="X657" s="119"/>
      <c r="AH657" s="154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</row>
    <row r="658" spans="21:55" ht="12.75">
      <c r="U658" s="119"/>
      <c r="V658" s="119" t="s">
        <v>31</v>
      </c>
      <c r="W658" s="119"/>
      <c r="X658" s="119"/>
      <c r="AH658" s="154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</row>
    <row r="659" spans="21:55" ht="12.75">
      <c r="U659" s="119"/>
      <c r="V659" s="119" t="s">
        <v>32</v>
      </c>
      <c r="W659" s="119"/>
      <c r="X659" s="119"/>
      <c r="AH659" s="154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</row>
    <row r="660" spans="21:55" ht="12.75">
      <c r="U660" s="119"/>
      <c r="V660" s="119" t="s">
        <v>33</v>
      </c>
      <c r="W660" s="119"/>
      <c r="X660" s="119"/>
      <c r="AH660" s="154"/>
      <c r="AI660" s="191"/>
      <c r="AJ660" s="191"/>
      <c r="AK660" s="191"/>
      <c r="AL660" s="191"/>
      <c r="AM660" s="191"/>
      <c r="AN660" s="191"/>
      <c r="AO660" s="191"/>
      <c r="AP660" s="191"/>
      <c r="AQ660" s="191"/>
      <c r="AR660" s="191"/>
      <c r="AS660" s="191"/>
      <c r="AT660" s="191"/>
      <c r="AU660" s="191"/>
      <c r="AV660" s="191"/>
      <c r="AW660" s="191"/>
      <c r="AX660" s="191"/>
      <c r="AY660" s="191"/>
      <c r="AZ660" s="191"/>
      <c r="BA660" s="191"/>
      <c r="BB660" s="191"/>
      <c r="BC660" s="191"/>
    </row>
    <row r="661" spans="21:55" ht="12.75">
      <c r="U661" s="119"/>
      <c r="V661" s="119" t="s">
        <v>35</v>
      </c>
      <c r="W661" s="119"/>
      <c r="X661" s="119"/>
      <c r="AH661" s="154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</row>
    <row r="662" spans="21:55" ht="12.75">
      <c r="U662" s="119"/>
      <c r="V662" s="119" t="s">
        <v>37</v>
      </c>
      <c r="W662" s="196"/>
      <c r="X662" s="119"/>
      <c r="AH662" s="154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</row>
    <row r="663" spans="21:55" ht="12.75">
      <c r="U663" s="119"/>
      <c r="V663" s="119" t="s">
        <v>39</v>
      </c>
      <c r="W663" s="119"/>
      <c r="X663" s="119"/>
      <c r="AH663" s="154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</row>
    <row r="664" spans="21:55" ht="12.75">
      <c r="U664" s="119"/>
      <c r="V664" s="119" t="s">
        <v>41</v>
      </c>
      <c r="W664" s="119"/>
      <c r="X664" s="119"/>
      <c r="AH664" s="154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</row>
    <row r="665" spans="21:55" ht="12.75">
      <c r="U665" s="119"/>
      <c r="V665" s="119" t="s">
        <v>42</v>
      </c>
      <c r="W665" s="119"/>
      <c r="X665" s="119"/>
      <c r="AH665" s="154"/>
      <c r="AI665" s="191"/>
      <c r="AJ665" s="191"/>
      <c r="AK665" s="191"/>
      <c r="AL665" s="191"/>
      <c r="AM665" s="191"/>
      <c r="AN665" s="191"/>
      <c r="AO665" s="191"/>
      <c r="AP665" s="191"/>
      <c r="AQ665" s="191"/>
      <c r="AR665" s="191"/>
      <c r="AS665" s="191"/>
      <c r="AT665" s="191"/>
      <c r="AU665" s="191"/>
      <c r="AV665" s="191"/>
      <c r="AW665" s="191"/>
      <c r="AX665" s="191"/>
      <c r="AY665" s="191"/>
      <c r="AZ665" s="191"/>
      <c r="BA665" s="191"/>
      <c r="BB665" s="191"/>
      <c r="BC665" s="191"/>
    </row>
    <row r="666" spans="21:55" ht="12.75">
      <c r="U666" s="119"/>
      <c r="V666" s="119" t="s">
        <v>43</v>
      </c>
      <c r="W666" s="196"/>
      <c r="X666" s="119"/>
      <c r="AH666" s="154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</row>
    <row r="667" spans="21:55" ht="12.75">
      <c r="U667" s="119"/>
      <c r="V667" s="119" t="s">
        <v>44</v>
      </c>
      <c r="W667" s="119"/>
      <c r="X667" s="119"/>
      <c r="AH667" s="154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</row>
    <row r="668" spans="21:55" ht="12.75">
      <c r="U668" s="119"/>
      <c r="V668" s="119"/>
      <c r="W668" s="119"/>
      <c r="X668" s="119"/>
      <c r="AH668" s="154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</row>
    <row r="669" spans="21:55" ht="12.75">
      <c r="U669" s="119">
        <v>29</v>
      </c>
      <c r="V669" s="119" t="s">
        <v>17</v>
      </c>
      <c r="W669" s="119"/>
      <c r="X669" s="119"/>
      <c r="AH669" s="154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</row>
    <row r="670" spans="21:55" ht="12.75">
      <c r="U670" s="119"/>
      <c r="V670" s="119" t="s">
        <v>18</v>
      </c>
      <c r="W670" s="119"/>
      <c r="X670" s="119"/>
      <c r="AH670" s="154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</row>
    <row r="671" spans="21:55" ht="12.75">
      <c r="U671" s="119"/>
      <c r="V671" s="119" t="s">
        <v>20</v>
      </c>
      <c r="W671" s="119"/>
      <c r="X671" s="119"/>
      <c r="AH671" s="154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</row>
    <row r="672" spans="21:55" ht="12.75">
      <c r="U672" s="119"/>
      <c r="V672" s="119" t="s">
        <v>22</v>
      </c>
      <c r="W672" s="119"/>
      <c r="X672" s="119"/>
      <c r="AH672" s="154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</row>
    <row r="673" spans="21:55" ht="12.75">
      <c r="U673" s="119"/>
      <c r="V673" s="119" t="s">
        <v>24</v>
      </c>
      <c r="W673" s="119"/>
      <c r="X673" s="119"/>
      <c r="AH673" s="154"/>
      <c r="AI673" s="191"/>
      <c r="AJ673" s="191"/>
      <c r="AK673" s="191"/>
      <c r="AL673" s="191"/>
      <c r="AM673" s="191"/>
      <c r="AN673" s="191"/>
      <c r="AO673" s="191"/>
      <c r="AP673" s="191"/>
      <c r="AQ673" s="191"/>
      <c r="AR673" s="191"/>
      <c r="AS673" s="191"/>
      <c r="AT673" s="191"/>
      <c r="AU673" s="191"/>
      <c r="AV673" s="191"/>
      <c r="AW673" s="191"/>
      <c r="AX673" s="191"/>
      <c r="AY673" s="191"/>
      <c r="AZ673" s="191"/>
      <c r="BA673" s="191"/>
      <c r="BB673" s="191"/>
      <c r="BC673" s="191"/>
    </row>
    <row r="674" spans="21:55" ht="12.75">
      <c r="U674" s="119"/>
      <c r="V674" s="119" t="s">
        <v>25</v>
      </c>
      <c r="W674" s="119"/>
      <c r="X674" s="119"/>
      <c r="AH674" s="154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</row>
    <row r="675" spans="21:55" ht="12.75">
      <c r="U675" s="119"/>
      <c r="V675" s="119" t="s">
        <v>26</v>
      </c>
      <c r="W675" s="119"/>
      <c r="X675" s="119"/>
      <c r="AH675" s="154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</row>
    <row r="676" spans="21:55" ht="12.75">
      <c r="U676" s="119"/>
      <c r="V676" s="119" t="s">
        <v>27</v>
      </c>
      <c r="W676" s="119"/>
      <c r="X676" s="119"/>
      <c r="AH676" s="154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</row>
    <row r="677" spans="21:55" ht="12.75">
      <c r="U677" s="119"/>
      <c r="V677" s="119" t="s">
        <v>28</v>
      </c>
      <c r="W677" s="119"/>
      <c r="X677" s="119"/>
      <c r="AH677" s="154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</row>
    <row r="678" spans="21:55" ht="12.75">
      <c r="U678" s="119"/>
      <c r="V678" s="119" t="s">
        <v>29</v>
      </c>
      <c r="W678" s="119"/>
      <c r="X678" s="119"/>
      <c r="AH678" s="154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</row>
    <row r="679" spans="21:55" ht="12.75">
      <c r="U679" s="119"/>
      <c r="V679" s="119" t="s">
        <v>30</v>
      </c>
      <c r="W679" s="119"/>
      <c r="X679" s="119"/>
      <c r="AH679" s="154"/>
      <c r="AI679" s="191"/>
      <c r="AJ679" s="191"/>
      <c r="AK679" s="191"/>
      <c r="AL679" s="191"/>
      <c r="AM679" s="191"/>
      <c r="AN679" s="191"/>
      <c r="AO679" s="191"/>
      <c r="AP679" s="191"/>
      <c r="AQ679" s="191"/>
      <c r="AR679" s="191"/>
      <c r="AS679" s="191"/>
      <c r="AT679" s="191"/>
      <c r="AU679" s="191"/>
      <c r="AV679" s="191"/>
      <c r="AW679" s="191"/>
      <c r="AX679" s="191"/>
      <c r="AY679" s="191"/>
      <c r="AZ679" s="191"/>
      <c r="BA679" s="191"/>
      <c r="BB679" s="191"/>
      <c r="BC679" s="191"/>
    </row>
    <row r="680" spans="21:55" ht="12.75">
      <c r="U680" s="119"/>
      <c r="V680" s="119" t="s">
        <v>31</v>
      </c>
      <c r="W680" s="119"/>
      <c r="X680" s="119"/>
      <c r="AH680" s="154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</row>
    <row r="681" spans="21:55" ht="12.75">
      <c r="U681" s="119"/>
      <c r="V681" s="119" t="s">
        <v>32</v>
      </c>
      <c r="W681" s="119"/>
      <c r="X681" s="119"/>
      <c r="AH681" s="154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</row>
    <row r="682" spans="21:55" ht="12.75">
      <c r="U682" s="119"/>
      <c r="V682" s="119" t="s">
        <v>33</v>
      </c>
      <c r="W682" s="119"/>
      <c r="X682" s="119"/>
      <c r="AH682" s="154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</row>
    <row r="683" spans="21:55" ht="12.75">
      <c r="U683" s="119"/>
      <c r="V683" s="119" t="s">
        <v>35</v>
      </c>
      <c r="W683" s="119"/>
      <c r="X683" s="119"/>
      <c r="AH683" s="154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</row>
    <row r="684" spans="21:55" ht="12.75">
      <c r="U684" s="119"/>
      <c r="V684" s="119" t="s">
        <v>37</v>
      </c>
      <c r="W684" s="196"/>
      <c r="X684" s="119"/>
      <c r="AH684" s="154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</row>
    <row r="685" spans="21:55" ht="12.75">
      <c r="U685" s="119"/>
      <c r="V685" s="119" t="s">
        <v>39</v>
      </c>
      <c r="W685" s="119"/>
      <c r="X685" s="119"/>
      <c r="AH685" s="154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</row>
    <row r="686" spans="21:55" ht="12.75">
      <c r="U686" s="119"/>
      <c r="V686" s="119" t="s">
        <v>41</v>
      </c>
      <c r="W686" s="119"/>
      <c r="X686" s="119"/>
      <c r="AH686" s="154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</row>
    <row r="687" spans="21:55" ht="12.75">
      <c r="U687" s="119"/>
      <c r="V687" s="119" t="s">
        <v>42</v>
      </c>
      <c r="W687" s="119"/>
      <c r="X687" s="119"/>
      <c r="AH687" s="154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</row>
    <row r="688" spans="21:55" ht="12.75">
      <c r="U688" s="119"/>
      <c r="V688" s="119" t="s">
        <v>43</v>
      </c>
      <c r="W688" s="196"/>
      <c r="X688" s="119"/>
      <c r="AH688" s="154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</row>
    <row r="689" spans="21:55" ht="12.75">
      <c r="U689" s="119"/>
      <c r="V689" s="119" t="s">
        <v>44</v>
      </c>
      <c r="W689" s="119"/>
      <c r="X689" s="119"/>
      <c r="AH689" s="154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</row>
    <row r="690" spans="21:55" ht="12.75">
      <c r="U690" s="119"/>
      <c r="V690" s="119"/>
      <c r="W690" s="119"/>
      <c r="X690" s="119"/>
      <c r="AH690" s="154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</row>
    <row r="691" spans="21:55" ht="12.75">
      <c r="U691" s="119">
        <v>30</v>
      </c>
      <c r="V691" s="119" t="s">
        <v>17</v>
      </c>
      <c r="W691" s="119"/>
      <c r="X691" s="119"/>
      <c r="AH691" s="154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</row>
    <row r="692" spans="21:55" ht="12.75">
      <c r="U692" s="119"/>
      <c r="V692" s="119" t="s">
        <v>18</v>
      </c>
      <c r="W692" s="119"/>
      <c r="X692" s="119"/>
      <c r="AH692" s="154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</row>
    <row r="693" spans="21:55" ht="12.75">
      <c r="U693" s="119"/>
      <c r="V693" s="119" t="s">
        <v>20</v>
      </c>
      <c r="W693" s="119"/>
      <c r="X693" s="119"/>
      <c r="AH693" s="154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</row>
    <row r="694" spans="21:55" ht="12.75">
      <c r="U694" s="119"/>
      <c r="V694" s="119" t="s">
        <v>22</v>
      </c>
      <c r="W694" s="119"/>
      <c r="X694" s="119"/>
      <c r="AH694" s="154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</row>
    <row r="695" spans="21:55" ht="12.75">
      <c r="U695" s="119"/>
      <c r="V695" s="119" t="s">
        <v>24</v>
      </c>
      <c r="W695" s="119"/>
      <c r="X695" s="119"/>
      <c r="AH695" s="154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</row>
    <row r="696" spans="21:55" ht="12.75">
      <c r="U696" s="119"/>
      <c r="V696" s="119" t="s">
        <v>25</v>
      </c>
      <c r="W696" s="119"/>
      <c r="X696" s="119"/>
      <c r="AH696" s="154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</row>
    <row r="697" spans="21:55" ht="12.75">
      <c r="U697" s="119"/>
      <c r="V697" s="119" t="s">
        <v>26</v>
      </c>
      <c r="W697" s="119"/>
      <c r="X697" s="119"/>
      <c r="AH697" s="154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</row>
    <row r="698" spans="21:55" ht="12.75">
      <c r="U698" s="119"/>
      <c r="V698" s="119" t="s">
        <v>27</v>
      </c>
      <c r="W698" s="119"/>
      <c r="X698" s="119"/>
      <c r="AH698" s="154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</row>
    <row r="699" spans="21:55" ht="12.75">
      <c r="U699" s="119"/>
      <c r="V699" s="119" t="s">
        <v>28</v>
      </c>
      <c r="W699" s="119"/>
      <c r="X699" s="119"/>
      <c r="AH699" s="154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</row>
    <row r="700" spans="21:55" ht="12.75">
      <c r="U700" s="119"/>
      <c r="V700" s="119" t="s">
        <v>29</v>
      </c>
      <c r="W700" s="119"/>
      <c r="X700" s="119"/>
      <c r="AH700" s="154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</row>
    <row r="701" spans="21:55" ht="12.75">
      <c r="U701" s="119"/>
      <c r="V701" s="119" t="s">
        <v>30</v>
      </c>
      <c r="W701" s="119"/>
      <c r="X701" s="119"/>
      <c r="AH701" s="154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</row>
    <row r="702" spans="21:55" ht="12.75">
      <c r="U702" s="119"/>
      <c r="V702" s="119" t="s">
        <v>31</v>
      </c>
      <c r="W702" s="119"/>
      <c r="X702" s="119"/>
      <c r="AH702" s="154"/>
      <c r="AI702" s="191"/>
      <c r="AJ702" s="191"/>
      <c r="AK702" s="191"/>
      <c r="AL702" s="191"/>
      <c r="AM702" s="191"/>
      <c r="AN702" s="191"/>
      <c r="AO702" s="191"/>
      <c r="AP702" s="191"/>
      <c r="AQ702" s="191"/>
      <c r="AR702" s="191"/>
      <c r="AS702" s="191"/>
      <c r="AT702" s="191"/>
      <c r="AU702" s="191"/>
      <c r="AV702" s="191"/>
      <c r="AW702" s="191"/>
      <c r="AX702" s="191"/>
      <c r="AY702" s="191"/>
      <c r="AZ702" s="191"/>
      <c r="BA702" s="191"/>
      <c r="BB702" s="191"/>
      <c r="BC702" s="191"/>
    </row>
    <row r="703" spans="21:55" ht="12.75">
      <c r="U703" s="119"/>
      <c r="V703" s="119" t="s">
        <v>32</v>
      </c>
      <c r="W703" s="119"/>
      <c r="X703" s="119"/>
      <c r="AH703" s="154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</row>
    <row r="704" spans="21:55" ht="12.75">
      <c r="U704" s="119"/>
      <c r="V704" s="119" t="s">
        <v>33</v>
      </c>
      <c r="W704" s="119"/>
      <c r="X704" s="119"/>
      <c r="AH704" s="154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</row>
    <row r="705" spans="21:55" ht="12.75">
      <c r="U705" s="119"/>
      <c r="V705" s="119" t="s">
        <v>35</v>
      </c>
      <c r="W705" s="119"/>
      <c r="X705" s="119"/>
      <c r="AH705" s="154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</row>
    <row r="706" spans="21:55" ht="12.75">
      <c r="U706" s="119"/>
      <c r="V706" s="119" t="s">
        <v>37</v>
      </c>
      <c r="W706" s="196"/>
      <c r="X706" s="119"/>
      <c r="AH706" s="154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</row>
    <row r="707" spans="21:55" ht="12.75">
      <c r="U707" s="119"/>
      <c r="V707" s="119" t="s">
        <v>39</v>
      </c>
      <c r="W707" s="119"/>
      <c r="X707" s="119"/>
      <c r="AH707" s="154"/>
      <c r="AI707" s="191"/>
      <c r="AJ707" s="191"/>
      <c r="AK707" s="191"/>
      <c r="AL707" s="191"/>
      <c r="AM707" s="191"/>
      <c r="AN707" s="191"/>
      <c r="AO707" s="191"/>
      <c r="AP707" s="191"/>
      <c r="AQ707" s="191"/>
      <c r="AR707" s="191"/>
      <c r="AS707" s="191"/>
      <c r="AT707" s="191"/>
      <c r="AU707" s="191"/>
      <c r="AV707" s="191"/>
      <c r="AW707" s="191"/>
      <c r="AX707" s="191"/>
      <c r="AY707" s="191"/>
      <c r="AZ707" s="191"/>
      <c r="BA707" s="191"/>
      <c r="BB707" s="191"/>
      <c r="BC707" s="191"/>
    </row>
    <row r="708" spans="21:55" ht="12.75">
      <c r="U708" s="119"/>
      <c r="V708" s="119" t="s">
        <v>41</v>
      </c>
      <c r="W708" s="119"/>
      <c r="X708" s="119"/>
      <c r="AH708" s="154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</row>
    <row r="709" spans="21:55" ht="12.75">
      <c r="U709" s="119"/>
      <c r="V709" s="119" t="s">
        <v>42</v>
      </c>
      <c r="W709" s="119"/>
      <c r="X709" s="119"/>
      <c r="AH709" s="154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</row>
    <row r="710" spans="21:55" ht="12.75">
      <c r="U710" s="119"/>
      <c r="V710" s="119" t="s">
        <v>43</v>
      </c>
      <c r="W710" s="196"/>
      <c r="X710" s="119"/>
      <c r="AH710" s="154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</row>
    <row r="711" spans="21:55" ht="12.75">
      <c r="U711" s="119"/>
      <c r="V711" s="119" t="s">
        <v>44</v>
      </c>
      <c r="W711" s="119"/>
      <c r="X711" s="119"/>
      <c r="AH711" s="154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</row>
    <row r="712" spans="21:55" ht="12.75">
      <c r="U712" s="119"/>
      <c r="V712" s="119"/>
      <c r="W712" s="119"/>
      <c r="X712" s="119"/>
      <c r="AH712" s="154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</row>
    <row r="713" spans="21:55" ht="12.75">
      <c r="U713" s="119">
        <v>31</v>
      </c>
      <c r="V713" s="119" t="s">
        <v>17</v>
      </c>
      <c r="W713" s="119"/>
      <c r="X713" s="119"/>
      <c r="AH713" s="154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</row>
    <row r="714" spans="21:55" ht="12.75">
      <c r="U714" s="119"/>
      <c r="V714" s="119" t="s">
        <v>18</v>
      </c>
      <c r="W714" s="119"/>
      <c r="X714" s="119"/>
      <c r="AH714" s="154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</row>
    <row r="715" spans="21:55" ht="12.75">
      <c r="U715" s="119"/>
      <c r="V715" s="119" t="s">
        <v>20</v>
      </c>
      <c r="W715" s="119"/>
      <c r="X715" s="119"/>
      <c r="AH715" s="154"/>
      <c r="AI715" s="191"/>
      <c r="AJ715" s="191"/>
      <c r="AK715" s="191"/>
      <c r="AL715" s="191"/>
      <c r="AM715" s="191"/>
      <c r="AN715" s="191"/>
      <c r="AO715" s="191"/>
      <c r="AP715" s="191"/>
      <c r="AQ715" s="191"/>
      <c r="AR715" s="191"/>
      <c r="AS715" s="191"/>
      <c r="AT715" s="191"/>
      <c r="AU715" s="191"/>
      <c r="AV715" s="191"/>
      <c r="AW715" s="191"/>
      <c r="AX715" s="191"/>
      <c r="AY715" s="191"/>
      <c r="AZ715" s="191"/>
      <c r="BA715" s="191"/>
      <c r="BB715" s="191"/>
      <c r="BC715" s="191"/>
    </row>
    <row r="716" spans="21:55" ht="12.75">
      <c r="U716" s="119"/>
      <c r="V716" s="119" t="s">
        <v>22</v>
      </c>
      <c r="W716" s="119"/>
      <c r="X716" s="119"/>
      <c r="AH716" s="154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</row>
    <row r="717" spans="21:55" ht="12.75">
      <c r="U717" s="119"/>
      <c r="V717" s="119" t="s">
        <v>24</v>
      </c>
      <c r="W717" s="119"/>
      <c r="X717" s="119"/>
      <c r="AH717" s="154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</row>
    <row r="718" spans="21:55" ht="12.75">
      <c r="U718" s="119"/>
      <c r="V718" s="119" t="s">
        <v>25</v>
      </c>
      <c r="W718" s="119"/>
      <c r="X718" s="119"/>
      <c r="AH718" s="154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</row>
    <row r="719" spans="21:55" ht="12.75">
      <c r="U719" s="119"/>
      <c r="V719" s="119" t="s">
        <v>26</v>
      </c>
      <c r="W719" s="119"/>
      <c r="X719" s="119"/>
      <c r="AH719" s="154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</row>
    <row r="720" spans="21:55" ht="12.75">
      <c r="U720" s="119"/>
      <c r="V720" s="119" t="s">
        <v>27</v>
      </c>
      <c r="W720" s="119"/>
      <c r="X720" s="119"/>
      <c r="AH720" s="154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</row>
    <row r="721" spans="21:55" ht="12.75">
      <c r="U721" s="119"/>
      <c r="V721" s="119" t="s">
        <v>28</v>
      </c>
      <c r="W721" s="119"/>
      <c r="X721" s="119"/>
      <c r="AH721" s="154"/>
      <c r="AI721" s="191"/>
      <c r="AJ721" s="191"/>
      <c r="AK721" s="191"/>
      <c r="AL721" s="191"/>
      <c r="AM721" s="191"/>
      <c r="AN721" s="191"/>
      <c r="AO721" s="191"/>
      <c r="AP721" s="191"/>
      <c r="AQ721" s="191"/>
      <c r="AR721" s="191"/>
      <c r="AS721" s="191"/>
      <c r="AT721" s="191"/>
      <c r="AU721" s="191"/>
      <c r="AV721" s="191"/>
      <c r="AW721" s="191"/>
      <c r="AX721" s="191"/>
      <c r="AY721" s="191"/>
      <c r="AZ721" s="191"/>
      <c r="BA721" s="191"/>
      <c r="BB721" s="191"/>
      <c r="BC721" s="191"/>
    </row>
    <row r="722" spans="21:55" ht="12.75">
      <c r="U722" s="119"/>
      <c r="V722" s="119" t="s">
        <v>29</v>
      </c>
      <c r="W722" s="119"/>
      <c r="X722" s="119"/>
      <c r="AH722" s="154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</row>
    <row r="723" spans="21:55" ht="12.75">
      <c r="U723" s="119"/>
      <c r="V723" s="119" t="s">
        <v>30</v>
      </c>
      <c r="W723" s="119"/>
      <c r="X723" s="119"/>
      <c r="AH723" s="154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</row>
    <row r="724" spans="21:55" ht="12.75">
      <c r="U724" s="119"/>
      <c r="V724" s="119" t="s">
        <v>31</v>
      </c>
      <c r="W724" s="119"/>
      <c r="X724" s="119"/>
      <c r="AH724" s="154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</row>
    <row r="725" spans="21:55" ht="12.75">
      <c r="U725" s="119"/>
      <c r="V725" s="119" t="s">
        <v>32</v>
      </c>
      <c r="W725" s="119"/>
      <c r="X725" s="119"/>
      <c r="AH725" s="154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</row>
    <row r="726" spans="21:55" ht="12.75">
      <c r="U726" s="119"/>
      <c r="V726" s="119" t="s">
        <v>33</v>
      </c>
      <c r="W726" s="119"/>
      <c r="X726" s="119"/>
      <c r="AH726" s="154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</row>
    <row r="727" spans="21:55" ht="12.75">
      <c r="U727" s="119"/>
      <c r="V727" s="119" t="s">
        <v>35</v>
      </c>
      <c r="W727" s="119"/>
      <c r="X727" s="119"/>
      <c r="AH727" s="154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</row>
    <row r="728" spans="21:55" ht="12.75">
      <c r="U728" s="119"/>
      <c r="V728" s="119" t="s">
        <v>37</v>
      </c>
      <c r="W728" s="196"/>
      <c r="X728" s="119"/>
      <c r="AH728" s="154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</row>
    <row r="729" spans="21:55" ht="12.75">
      <c r="U729" s="119"/>
      <c r="V729" s="119" t="s">
        <v>39</v>
      </c>
      <c r="W729" s="119"/>
      <c r="X729" s="119"/>
      <c r="AH729" s="154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</row>
    <row r="730" spans="21:55" ht="12.75">
      <c r="U730" s="119"/>
      <c r="V730" s="119" t="s">
        <v>41</v>
      </c>
      <c r="W730" s="119"/>
      <c r="X730" s="119"/>
      <c r="AH730" s="154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</row>
    <row r="731" spans="21:55" ht="12.75">
      <c r="U731" s="119"/>
      <c r="V731" s="119" t="s">
        <v>42</v>
      </c>
      <c r="W731" s="119"/>
      <c r="X731" s="119"/>
      <c r="AH731" s="154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</row>
    <row r="732" spans="21:55" ht="12.75">
      <c r="U732" s="119"/>
      <c r="V732" s="119" t="s">
        <v>43</v>
      </c>
      <c r="W732" s="196"/>
      <c r="X732" s="119"/>
      <c r="AH732" s="154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</row>
    <row r="733" spans="21:55" ht="12.75">
      <c r="U733" s="119"/>
      <c r="V733" s="119" t="s">
        <v>44</v>
      </c>
      <c r="W733" s="119"/>
      <c r="X733" s="119"/>
      <c r="AH733" s="154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</row>
    <row r="734" spans="21:55" ht="12.75">
      <c r="U734" s="119"/>
      <c r="V734" s="119"/>
      <c r="W734" s="119"/>
      <c r="X734" s="119"/>
      <c r="AH734" s="154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</row>
    <row r="735" spans="21:55" ht="12.75">
      <c r="U735" s="119">
        <v>32</v>
      </c>
      <c r="V735" s="119" t="s">
        <v>17</v>
      </c>
      <c r="W735" s="119"/>
      <c r="X735" s="119"/>
      <c r="AH735" s="154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</row>
    <row r="736" spans="21:55" ht="12.75">
      <c r="U736" s="119"/>
      <c r="V736" s="119" t="s">
        <v>18</v>
      </c>
      <c r="W736" s="119"/>
      <c r="X736" s="119"/>
      <c r="AH736" s="154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</row>
    <row r="737" spans="21:55" ht="12.75">
      <c r="U737" s="119"/>
      <c r="V737" s="119" t="s">
        <v>20</v>
      </c>
      <c r="W737" s="119"/>
      <c r="X737" s="119"/>
      <c r="AH737" s="154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</row>
    <row r="738" spans="21:55" ht="12.75">
      <c r="U738" s="119"/>
      <c r="V738" s="119" t="s">
        <v>22</v>
      </c>
      <c r="W738" s="119"/>
      <c r="X738" s="119"/>
      <c r="AH738" s="154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</row>
    <row r="739" spans="21:55" ht="12.75">
      <c r="U739" s="119"/>
      <c r="V739" s="119" t="s">
        <v>24</v>
      </c>
      <c r="W739" s="119"/>
      <c r="X739" s="119"/>
      <c r="AH739" s="154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</row>
    <row r="740" spans="21:55" ht="12.75">
      <c r="U740" s="119"/>
      <c r="V740" s="119" t="s">
        <v>25</v>
      </c>
      <c r="W740" s="119"/>
      <c r="X740" s="119"/>
      <c r="AH740" s="154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</row>
    <row r="741" spans="21:55" ht="12.75">
      <c r="U741" s="119"/>
      <c r="V741" s="119" t="s">
        <v>26</v>
      </c>
      <c r="W741" s="119"/>
      <c r="X741" s="119"/>
      <c r="AH741" s="154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</row>
    <row r="742" spans="21:55" ht="12.75">
      <c r="U742" s="119"/>
      <c r="V742" s="119" t="s">
        <v>27</v>
      </c>
      <c r="W742" s="119"/>
      <c r="X742" s="119"/>
      <c r="AH742" s="154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</row>
    <row r="743" spans="21:55" ht="12.75">
      <c r="U743" s="119"/>
      <c r="V743" s="119" t="s">
        <v>28</v>
      </c>
      <c r="W743" s="119"/>
      <c r="X743" s="119"/>
      <c r="AH743" s="154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</row>
    <row r="744" spans="21:55" ht="12.75">
      <c r="U744" s="119"/>
      <c r="V744" s="119" t="s">
        <v>29</v>
      </c>
      <c r="W744" s="119"/>
      <c r="X744" s="119"/>
      <c r="AH744" s="154"/>
      <c r="AI744" s="191"/>
      <c r="AJ744" s="191"/>
      <c r="AK744" s="191"/>
      <c r="AL744" s="191"/>
      <c r="AM744" s="191"/>
      <c r="AN744" s="191"/>
      <c r="AO744" s="191"/>
      <c r="AP744" s="191"/>
      <c r="AQ744" s="191"/>
      <c r="AR744" s="191"/>
      <c r="AS744" s="191"/>
      <c r="AT744" s="191"/>
      <c r="AU744" s="191"/>
      <c r="AV744" s="191"/>
      <c r="AW744" s="191"/>
      <c r="AX744" s="191"/>
      <c r="AY744" s="191"/>
      <c r="AZ744" s="191"/>
      <c r="BA744" s="191"/>
      <c r="BB744" s="191"/>
      <c r="BC744" s="191"/>
    </row>
    <row r="745" spans="21:55" ht="12.75">
      <c r="U745" s="119"/>
      <c r="V745" s="119" t="s">
        <v>30</v>
      </c>
      <c r="W745" s="119"/>
      <c r="X745" s="119"/>
      <c r="AH745" s="154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</row>
    <row r="746" spans="21:55" ht="12.75">
      <c r="U746" s="119"/>
      <c r="V746" s="119" t="s">
        <v>31</v>
      </c>
      <c r="W746" s="119"/>
      <c r="X746" s="119"/>
      <c r="AH746" s="154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</row>
    <row r="747" spans="21:55" ht="12.75">
      <c r="U747" s="119"/>
      <c r="V747" s="119" t="s">
        <v>32</v>
      </c>
      <c r="W747" s="119"/>
      <c r="X747" s="119"/>
      <c r="AH747" s="154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</row>
    <row r="748" spans="21:55" ht="12.75">
      <c r="U748" s="119"/>
      <c r="V748" s="119" t="s">
        <v>33</v>
      </c>
      <c r="W748" s="119"/>
      <c r="X748" s="119"/>
      <c r="AH748" s="154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</row>
    <row r="749" spans="21:55" ht="12.75">
      <c r="U749" s="119"/>
      <c r="V749" s="119" t="s">
        <v>35</v>
      </c>
      <c r="W749" s="119"/>
      <c r="X749" s="119"/>
      <c r="AH749" s="154"/>
      <c r="AI749" s="191"/>
      <c r="AJ749" s="191"/>
      <c r="AK749" s="191"/>
      <c r="AL749" s="191"/>
      <c r="AM749" s="191"/>
      <c r="AN749" s="191"/>
      <c r="AO749" s="191"/>
      <c r="AP749" s="191"/>
      <c r="AQ749" s="191"/>
      <c r="AR749" s="191"/>
      <c r="AS749" s="191"/>
      <c r="AT749" s="191"/>
      <c r="AU749" s="191"/>
      <c r="AV749" s="191"/>
      <c r="AW749" s="191"/>
      <c r="AX749" s="191"/>
      <c r="AY749" s="191"/>
      <c r="AZ749" s="191"/>
      <c r="BA749" s="191"/>
      <c r="BB749" s="191"/>
      <c r="BC749" s="191"/>
    </row>
    <row r="750" spans="21:55" ht="12.75">
      <c r="U750" s="119"/>
      <c r="V750" s="119" t="s">
        <v>37</v>
      </c>
      <c r="W750" s="196"/>
      <c r="X750" s="119"/>
      <c r="AH750" s="154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</row>
    <row r="751" spans="21:55" ht="12.75">
      <c r="U751" s="119"/>
      <c r="V751" s="119" t="s">
        <v>39</v>
      </c>
      <c r="W751" s="119"/>
      <c r="X751" s="119"/>
      <c r="AH751" s="154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</row>
    <row r="752" spans="21:55" ht="12.75">
      <c r="U752" s="119"/>
      <c r="V752" s="119" t="s">
        <v>41</v>
      </c>
      <c r="W752" s="119"/>
      <c r="X752" s="119"/>
      <c r="AH752" s="154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</row>
    <row r="753" spans="21:55" ht="12.75">
      <c r="U753" s="119"/>
      <c r="V753" s="119" t="s">
        <v>42</v>
      </c>
      <c r="W753" s="119"/>
      <c r="X753" s="119"/>
      <c r="AH753" s="154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</row>
    <row r="754" spans="21:55" ht="12.75">
      <c r="U754" s="119"/>
      <c r="V754" s="119" t="s">
        <v>43</v>
      </c>
      <c r="W754" s="196"/>
      <c r="X754" s="119"/>
      <c r="AH754" s="154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</row>
    <row r="755" spans="21:55" ht="12.75">
      <c r="U755" s="119"/>
      <c r="V755" s="119" t="s">
        <v>44</v>
      </c>
      <c r="W755" s="119"/>
      <c r="X755" s="119"/>
      <c r="AH755" s="154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</row>
    <row r="756" spans="21:55" ht="12.75">
      <c r="U756" s="119"/>
      <c r="V756" s="119"/>
      <c r="W756" s="119"/>
      <c r="X756" s="119"/>
      <c r="AH756" s="154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</row>
    <row r="757" spans="21:55" ht="12.75">
      <c r="U757" s="119">
        <v>33</v>
      </c>
      <c r="V757" s="119" t="s">
        <v>17</v>
      </c>
      <c r="W757" s="119"/>
      <c r="X757" s="119"/>
      <c r="AH757" s="154"/>
      <c r="AI757" s="191"/>
      <c r="AJ757" s="191"/>
      <c r="AK757" s="191"/>
      <c r="AL757" s="191"/>
      <c r="AM757" s="191"/>
      <c r="AN757" s="191"/>
      <c r="AO757" s="191"/>
      <c r="AP757" s="191"/>
      <c r="AQ757" s="191"/>
      <c r="AR757" s="191"/>
      <c r="AS757" s="191"/>
      <c r="AT757" s="191"/>
      <c r="AU757" s="191"/>
      <c r="AV757" s="191"/>
      <c r="AW757" s="191"/>
      <c r="AX757" s="191"/>
      <c r="AY757" s="191"/>
      <c r="AZ757" s="191"/>
      <c r="BA757" s="191"/>
      <c r="BB757" s="191"/>
      <c r="BC757" s="191"/>
    </row>
    <row r="758" spans="21:55" ht="12.75">
      <c r="U758" s="119"/>
      <c r="V758" s="119" t="s">
        <v>18</v>
      </c>
      <c r="W758" s="119"/>
      <c r="X758" s="119"/>
      <c r="AH758" s="154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</row>
    <row r="759" spans="21:55" ht="12.75">
      <c r="U759" s="119"/>
      <c r="V759" s="119" t="s">
        <v>20</v>
      </c>
      <c r="W759" s="119"/>
      <c r="X759" s="119"/>
      <c r="AH759" s="154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</row>
    <row r="760" spans="21:55" ht="12.75">
      <c r="U760" s="119"/>
      <c r="V760" s="119" t="s">
        <v>22</v>
      </c>
      <c r="W760" s="119"/>
      <c r="X760" s="119"/>
      <c r="AH760" s="154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</row>
    <row r="761" spans="21:55" ht="12.75">
      <c r="U761" s="119"/>
      <c r="V761" s="119" t="s">
        <v>24</v>
      </c>
      <c r="W761" s="119"/>
      <c r="X761" s="119"/>
      <c r="AH761" s="154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</row>
    <row r="762" spans="21:55" ht="12.75">
      <c r="U762" s="119"/>
      <c r="V762" s="119" t="s">
        <v>25</v>
      </c>
      <c r="W762" s="119"/>
      <c r="X762" s="119"/>
      <c r="AH762" s="154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</row>
    <row r="763" spans="21:55" ht="12.75">
      <c r="U763" s="119"/>
      <c r="V763" s="119" t="s">
        <v>26</v>
      </c>
      <c r="W763" s="119"/>
      <c r="X763" s="119"/>
      <c r="AH763" s="154"/>
      <c r="AI763" s="191"/>
      <c r="AJ763" s="191"/>
      <c r="AK763" s="191"/>
      <c r="AL763" s="191"/>
      <c r="AM763" s="191"/>
      <c r="AN763" s="191"/>
      <c r="AO763" s="191"/>
      <c r="AP763" s="191"/>
      <c r="AQ763" s="191"/>
      <c r="AR763" s="191"/>
      <c r="AS763" s="191"/>
      <c r="AT763" s="191"/>
      <c r="AU763" s="191"/>
      <c r="AV763" s="191"/>
      <c r="AW763" s="191"/>
      <c r="AX763" s="191"/>
      <c r="AY763" s="191"/>
      <c r="AZ763" s="191"/>
      <c r="BA763" s="191"/>
      <c r="BB763" s="191"/>
      <c r="BC763" s="191"/>
    </row>
    <row r="764" spans="21:55" ht="12.75">
      <c r="U764" s="119"/>
      <c r="V764" s="119" t="s">
        <v>27</v>
      </c>
      <c r="W764" s="119"/>
      <c r="X764" s="119"/>
      <c r="AH764" s="154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</row>
    <row r="765" spans="21:55" ht="12.75">
      <c r="U765" s="119"/>
      <c r="V765" s="119" t="s">
        <v>28</v>
      </c>
      <c r="W765" s="119"/>
      <c r="X765" s="119"/>
      <c r="AH765" s="154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</row>
    <row r="766" spans="21:55" ht="12.75">
      <c r="U766" s="119"/>
      <c r="V766" s="119" t="s">
        <v>29</v>
      </c>
      <c r="W766" s="119"/>
      <c r="X766" s="119"/>
      <c r="AH766" s="154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</row>
    <row r="767" spans="21:55" ht="12.75">
      <c r="U767" s="119"/>
      <c r="V767" s="119" t="s">
        <v>30</v>
      </c>
      <c r="W767" s="119"/>
      <c r="X767" s="119"/>
      <c r="AH767" s="154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</row>
    <row r="768" spans="21:55" ht="12.75">
      <c r="U768" s="119"/>
      <c r="V768" s="119" t="s">
        <v>31</v>
      </c>
      <c r="W768" s="119"/>
      <c r="X768" s="119"/>
      <c r="AH768" s="154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</row>
    <row r="769" spans="21:55" ht="12.75">
      <c r="U769" s="119"/>
      <c r="V769" s="119" t="s">
        <v>32</v>
      </c>
      <c r="W769" s="119"/>
      <c r="X769" s="119"/>
      <c r="AH769" s="154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</row>
    <row r="770" spans="21:55" ht="12.75">
      <c r="U770" s="119"/>
      <c r="V770" s="119" t="s">
        <v>33</v>
      </c>
      <c r="W770" s="119"/>
      <c r="X770" s="119"/>
      <c r="AH770" s="154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</row>
    <row r="771" spans="21:55" ht="12.75">
      <c r="U771" s="119"/>
      <c r="V771" s="119" t="s">
        <v>35</v>
      </c>
      <c r="W771" s="119"/>
      <c r="X771" s="119"/>
      <c r="AH771" s="154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</row>
    <row r="772" spans="21:55" ht="12.75">
      <c r="U772" s="119"/>
      <c r="V772" s="119" t="s">
        <v>37</v>
      </c>
      <c r="W772" s="196"/>
      <c r="X772" s="119"/>
      <c r="AH772" s="154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</row>
    <row r="773" spans="21:55" ht="12.75">
      <c r="U773" s="119"/>
      <c r="V773" s="119" t="s">
        <v>39</v>
      </c>
      <c r="W773" s="119"/>
      <c r="X773" s="119"/>
      <c r="AH773" s="154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</row>
    <row r="774" spans="21:55" ht="12.75">
      <c r="U774" s="119"/>
      <c r="V774" s="119" t="s">
        <v>41</v>
      </c>
      <c r="W774" s="119"/>
      <c r="X774" s="119"/>
      <c r="AH774" s="154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</row>
    <row r="775" spans="21:55" ht="12.75">
      <c r="U775" s="119"/>
      <c r="V775" s="119" t="s">
        <v>42</v>
      </c>
      <c r="W775" s="119"/>
      <c r="X775" s="119"/>
      <c r="AH775" s="154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</row>
    <row r="776" spans="21:55" ht="12.75">
      <c r="U776" s="119"/>
      <c r="V776" s="119" t="s">
        <v>43</v>
      </c>
      <c r="W776" s="196"/>
      <c r="X776" s="119"/>
      <c r="AH776" s="154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</row>
    <row r="777" spans="21:55" ht="12.75">
      <c r="U777" s="119"/>
      <c r="V777" s="119" t="s">
        <v>44</v>
      </c>
      <c r="W777" s="119"/>
      <c r="X777" s="119"/>
      <c r="AH777" s="154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</row>
    <row r="778" spans="21:55" ht="12.75">
      <c r="U778" s="119"/>
      <c r="V778" s="119"/>
      <c r="W778" s="119"/>
      <c r="X778" s="119"/>
      <c r="AH778" s="154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</row>
    <row r="779" spans="21:55" ht="12.75">
      <c r="U779" s="119">
        <v>34</v>
      </c>
      <c r="V779" s="119" t="s">
        <v>17</v>
      </c>
      <c r="W779" s="119"/>
      <c r="X779" s="119"/>
      <c r="AH779" s="154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</row>
    <row r="780" spans="21:55" ht="12.75">
      <c r="U780" s="119"/>
      <c r="V780" s="119" t="s">
        <v>18</v>
      </c>
      <c r="W780" s="119"/>
      <c r="X780" s="119"/>
      <c r="AH780" s="154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</row>
    <row r="781" spans="21:55" ht="12.75">
      <c r="U781" s="119"/>
      <c r="V781" s="119" t="s">
        <v>20</v>
      </c>
      <c r="W781" s="119"/>
      <c r="X781" s="119"/>
      <c r="AH781" s="154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</row>
    <row r="782" spans="21:55" ht="12.75">
      <c r="U782" s="119"/>
      <c r="V782" s="119" t="s">
        <v>22</v>
      </c>
      <c r="W782" s="119"/>
      <c r="X782" s="119"/>
      <c r="AH782" s="154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</row>
    <row r="783" spans="21:55" ht="12.75">
      <c r="U783" s="119"/>
      <c r="V783" s="119" t="s">
        <v>24</v>
      </c>
      <c r="W783" s="119"/>
      <c r="X783" s="119"/>
      <c r="AH783" s="154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</row>
    <row r="784" spans="21:55" ht="12.75">
      <c r="U784" s="119"/>
      <c r="V784" s="119" t="s">
        <v>25</v>
      </c>
      <c r="W784" s="119"/>
      <c r="X784" s="119"/>
      <c r="AH784" s="154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</row>
    <row r="785" spans="21:55" ht="12.75">
      <c r="U785" s="119"/>
      <c r="V785" s="119" t="s">
        <v>26</v>
      </c>
      <c r="W785" s="119"/>
      <c r="X785" s="119"/>
      <c r="AH785" s="154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</row>
    <row r="786" spans="21:55" ht="12.75">
      <c r="U786" s="119"/>
      <c r="V786" s="119" t="s">
        <v>27</v>
      </c>
      <c r="W786" s="119"/>
      <c r="X786" s="119"/>
      <c r="AH786" s="154"/>
      <c r="AI786" s="191"/>
      <c r="AJ786" s="191"/>
      <c r="AK786" s="191"/>
      <c r="AL786" s="191"/>
      <c r="AM786" s="191"/>
      <c r="AN786" s="191"/>
      <c r="AO786" s="191"/>
      <c r="AP786" s="191"/>
      <c r="AQ786" s="191"/>
      <c r="AR786" s="191"/>
      <c r="AS786" s="191"/>
      <c r="AT786" s="191"/>
      <c r="AU786" s="191"/>
      <c r="AV786" s="191"/>
      <c r="AW786" s="191"/>
      <c r="AX786" s="191"/>
      <c r="AY786" s="191"/>
      <c r="AZ786" s="191"/>
      <c r="BA786" s="191"/>
      <c r="BB786" s="191"/>
      <c r="BC786" s="191"/>
    </row>
    <row r="787" spans="21:55" ht="12.75">
      <c r="U787" s="119"/>
      <c r="V787" s="119" t="s">
        <v>28</v>
      </c>
      <c r="W787" s="119"/>
      <c r="X787" s="119"/>
      <c r="AH787" s="154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</row>
    <row r="788" spans="21:55" ht="12.75">
      <c r="U788" s="119"/>
      <c r="V788" s="119" t="s">
        <v>29</v>
      </c>
      <c r="W788" s="119"/>
      <c r="X788" s="119"/>
      <c r="AH788" s="154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</row>
    <row r="789" spans="21:55" ht="12.75">
      <c r="U789" s="119"/>
      <c r="V789" s="119" t="s">
        <v>30</v>
      </c>
      <c r="W789" s="119"/>
      <c r="X789" s="119"/>
      <c r="AH789" s="154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</row>
    <row r="790" spans="21:55" ht="12.75">
      <c r="U790" s="119"/>
      <c r="V790" s="119" t="s">
        <v>31</v>
      </c>
      <c r="W790" s="119"/>
      <c r="X790" s="119"/>
      <c r="AH790" s="154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</row>
    <row r="791" spans="21:55" ht="12.75">
      <c r="U791" s="119"/>
      <c r="V791" s="119" t="s">
        <v>32</v>
      </c>
      <c r="W791" s="119"/>
      <c r="X791" s="119"/>
      <c r="AH791" s="154"/>
      <c r="AI791" s="191"/>
      <c r="AJ791" s="191"/>
      <c r="AK791" s="191"/>
      <c r="AL791" s="191"/>
      <c r="AM791" s="191"/>
      <c r="AN791" s="191"/>
      <c r="AO791" s="191"/>
      <c r="AP791" s="191"/>
      <c r="AQ791" s="191"/>
      <c r="AR791" s="191"/>
      <c r="AS791" s="191"/>
      <c r="AT791" s="191"/>
      <c r="AU791" s="191"/>
      <c r="AV791" s="191"/>
      <c r="AW791" s="191"/>
      <c r="AX791" s="191"/>
      <c r="AY791" s="191"/>
      <c r="AZ791" s="191"/>
      <c r="BA791" s="191"/>
      <c r="BB791" s="191"/>
      <c r="BC791" s="191"/>
    </row>
    <row r="792" spans="21:55" ht="12.75">
      <c r="U792" s="119"/>
      <c r="V792" s="119" t="s">
        <v>33</v>
      </c>
      <c r="W792" s="119"/>
      <c r="X792" s="119"/>
      <c r="AH792" s="154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</row>
    <row r="793" spans="21:55" ht="12.75">
      <c r="U793" s="119"/>
      <c r="V793" s="119" t="s">
        <v>35</v>
      </c>
      <c r="W793" s="119"/>
      <c r="X793" s="119"/>
      <c r="AH793" s="154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</row>
    <row r="794" spans="21:55" ht="12.75">
      <c r="U794" s="119"/>
      <c r="V794" s="119" t="s">
        <v>37</v>
      </c>
      <c r="W794" s="196"/>
      <c r="X794" s="119"/>
      <c r="AH794" s="154"/>
      <c r="AI794" s="191"/>
      <c r="AJ794" s="191"/>
      <c r="AK794" s="191"/>
      <c r="AL794" s="191"/>
      <c r="AM794" s="191"/>
      <c r="AN794" s="191"/>
      <c r="AO794" s="191"/>
      <c r="AP794" s="191"/>
      <c r="AQ794" s="191"/>
      <c r="AR794" s="191"/>
      <c r="AS794" s="191"/>
      <c r="AT794" s="191"/>
      <c r="AU794" s="191"/>
      <c r="AV794" s="191"/>
      <c r="AW794" s="191"/>
      <c r="AX794" s="191"/>
      <c r="AY794" s="191"/>
      <c r="AZ794" s="191"/>
      <c r="BA794" s="191"/>
      <c r="BB794" s="191"/>
      <c r="BC794" s="191"/>
    </row>
    <row r="795" spans="21:55" ht="12.75">
      <c r="U795" s="119"/>
      <c r="V795" s="119" t="s">
        <v>39</v>
      </c>
      <c r="W795" s="119"/>
      <c r="X795" s="119"/>
      <c r="AH795" s="154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</row>
    <row r="796" spans="21:55" ht="12.75">
      <c r="U796" s="119"/>
      <c r="V796" s="119" t="s">
        <v>41</v>
      </c>
      <c r="W796" s="119"/>
      <c r="X796" s="119"/>
      <c r="AH796" s="154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</row>
    <row r="797" spans="21:55" ht="12.75">
      <c r="U797" s="119"/>
      <c r="V797" s="119" t="s">
        <v>42</v>
      </c>
      <c r="W797" s="119"/>
      <c r="X797" s="119"/>
      <c r="AH797" s="154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</row>
    <row r="798" spans="21:55" ht="12.75">
      <c r="U798" s="119"/>
      <c r="V798" s="119" t="s">
        <v>43</v>
      </c>
      <c r="W798" s="196"/>
      <c r="X798" s="119"/>
      <c r="AH798" s="154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</row>
    <row r="799" spans="21:55" ht="12.75">
      <c r="U799" s="119"/>
      <c r="V799" s="119" t="s">
        <v>44</v>
      </c>
      <c r="W799" s="119"/>
      <c r="X799" s="119"/>
      <c r="AH799" s="154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</row>
    <row r="800" spans="21:55" ht="12.75">
      <c r="U800" s="119"/>
      <c r="V800" s="119"/>
      <c r="W800" s="119"/>
      <c r="X800" s="119"/>
      <c r="AH800" s="154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</row>
    <row r="801" spans="21:55" ht="12.75">
      <c r="U801" s="119">
        <v>35</v>
      </c>
      <c r="V801" s="119" t="s">
        <v>17</v>
      </c>
      <c r="W801" s="119"/>
      <c r="X801" s="119"/>
      <c r="AH801" s="154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</row>
    <row r="802" spans="21:55" ht="12.75">
      <c r="U802" s="119"/>
      <c r="V802" s="119" t="s">
        <v>18</v>
      </c>
      <c r="W802" s="119"/>
      <c r="X802" s="119"/>
      <c r="AH802" s="154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</row>
    <row r="803" spans="21:55" ht="12.75">
      <c r="U803" s="119"/>
      <c r="V803" s="119" t="s">
        <v>20</v>
      </c>
      <c r="W803" s="119"/>
      <c r="X803" s="119"/>
      <c r="AH803" s="154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</row>
    <row r="804" spans="21:55" ht="12.75">
      <c r="U804" s="119"/>
      <c r="V804" s="119" t="s">
        <v>22</v>
      </c>
      <c r="W804" s="119"/>
      <c r="X804" s="119"/>
      <c r="AH804" s="154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</row>
    <row r="805" spans="21:55" ht="12.75">
      <c r="U805" s="119"/>
      <c r="V805" s="119" t="s">
        <v>24</v>
      </c>
      <c r="W805" s="119"/>
      <c r="X805" s="119"/>
      <c r="AH805" s="154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</row>
    <row r="806" spans="21:55" ht="12.75">
      <c r="U806" s="119"/>
      <c r="V806" s="119" t="s">
        <v>25</v>
      </c>
      <c r="W806" s="119"/>
      <c r="X806" s="119"/>
      <c r="AH806" s="154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</row>
    <row r="807" spans="21:55" ht="12.75">
      <c r="U807" s="119"/>
      <c r="V807" s="119" t="s">
        <v>26</v>
      </c>
      <c r="W807" s="119"/>
      <c r="X807" s="119"/>
      <c r="AH807" s="154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</row>
    <row r="808" spans="21:55" ht="12.75">
      <c r="U808" s="119"/>
      <c r="V808" s="119" t="s">
        <v>27</v>
      </c>
      <c r="W808" s="119"/>
      <c r="X808" s="119"/>
      <c r="AH808" s="154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</row>
    <row r="809" spans="21:55" ht="12.75">
      <c r="U809" s="119"/>
      <c r="V809" s="119" t="s">
        <v>28</v>
      </c>
      <c r="W809" s="119"/>
      <c r="X809" s="119"/>
      <c r="AH809" s="154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</row>
    <row r="810" spans="21:55" ht="12.75">
      <c r="U810" s="119"/>
      <c r="V810" s="119" t="s">
        <v>29</v>
      </c>
      <c r="W810" s="119"/>
      <c r="X810" s="119"/>
      <c r="AH810" s="154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</row>
    <row r="811" spans="21:55" ht="12.75">
      <c r="U811" s="119"/>
      <c r="V811" s="119" t="s">
        <v>30</v>
      </c>
      <c r="W811" s="119"/>
      <c r="X811" s="119"/>
      <c r="AH811" s="154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</row>
    <row r="812" spans="21:55" ht="12.75">
      <c r="U812" s="119"/>
      <c r="V812" s="119" t="s">
        <v>31</v>
      </c>
      <c r="W812" s="119"/>
      <c r="X812" s="119"/>
      <c r="AH812" s="154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</row>
    <row r="813" spans="21:55" ht="12.75">
      <c r="U813" s="119"/>
      <c r="V813" s="119" t="s">
        <v>32</v>
      </c>
      <c r="W813" s="119"/>
      <c r="X813" s="119"/>
      <c r="AH813" s="154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</row>
    <row r="814" spans="21:55" ht="12.75">
      <c r="U814" s="119"/>
      <c r="V814" s="119" t="s">
        <v>33</v>
      </c>
      <c r="W814" s="119"/>
      <c r="X814" s="119"/>
      <c r="AH814" s="154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</row>
    <row r="815" spans="21:55" ht="12.75">
      <c r="U815" s="119"/>
      <c r="V815" s="119" t="s">
        <v>35</v>
      </c>
      <c r="W815" s="119"/>
      <c r="X815" s="119"/>
      <c r="AH815" s="154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</row>
    <row r="816" spans="21:55" ht="12.75">
      <c r="U816" s="119"/>
      <c r="V816" s="119" t="s">
        <v>37</v>
      </c>
      <c r="W816" s="196"/>
      <c r="X816" s="119"/>
      <c r="AH816" s="154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</row>
    <row r="817" spans="21:55" ht="12.75">
      <c r="U817" s="119"/>
      <c r="V817" s="119" t="s">
        <v>39</v>
      </c>
      <c r="W817" s="119"/>
      <c r="X817" s="119"/>
      <c r="AH817" s="154"/>
      <c r="AI817" s="191"/>
      <c r="AJ817" s="191"/>
      <c r="AK817" s="191"/>
      <c r="AL817" s="191"/>
      <c r="AM817" s="191"/>
      <c r="AN817" s="191"/>
      <c r="AO817" s="191"/>
      <c r="AP817" s="191"/>
      <c r="AQ817" s="191"/>
      <c r="AR817" s="191"/>
      <c r="AS817" s="191"/>
      <c r="AT817" s="191"/>
      <c r="AU817" s="191"/>
      <c r="AV817" s="191"/>
      <c r="AW817" s="191"/>
      <c r="AX817" s="191"/>
      <c r="AY817" s="191"/>
      <c r="AZ817" s="191"/>
      <c r="BA817" s="191"/>
      <c r="BB817" s="191"/>
      <c r="BC817" s="191"/>
    </row>
    <row r="818" spans="21:55" ht="12.75">
      <c r="U818" s="119"/>
      <c r="V818" s="119" t="s">
        <v>41</v>
      </c>
      <c r="W818" s="119"/>
      <c r="X818" s="119"/>
      <c r="AH818" s="154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</row>
    <row r="819" spans="21:55" ht="12.75">
      <c r="U819" s="119"/>
      <c r="V819" s="119" t="s">
        <v>42</v>
      </c>
      <c r="W819" s="119"/>
      <c r="X819" s="119"/>
      <c r="AH819" s="154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</row>
    <row r="820" spans="21:55" ht="12.75">
      <c r="U820" s="119"/>
      <c r="V820" s="119" t="s">
        <v>43</v>
      </c>
      <c r="W820" s="196"/>
      <c r="X820" s="119"/>
      <c r="AH820" s="154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</row>
    <row r="821" spans="21:55" ht="12.75">
      <c r="U821" s="119"/>
      <c r="V821" s="119" t="s">
        <v>44</v>
      </c>
      <c r="W821" s="119"/>
      <c r="X821" s="119"/>
      <c r="AH821" s="154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</row>
    <row r="822" spans="21:55" ht="12.75">
      <c r="U822" s="119"/>
      <c r="V822" s="119"/>
      <c r="W822" s="119"/>
      <c r="X822" s="119"/>
      <c r="AH822" s="154"/>
      <c r="AI822" s="191"/>
      <c r="AJ822" s="191"/>
      <c r="AK822" s="191"/>
      <c r="AL822" s="191"/>
      <c r="AM822" s="191"/>
      <c r="AN822" s="191"/>
      <c r="AO822" s="191"/>
      <c r="AP822" s="191"/>
      <c r="AQ822" s="191"/>
      <c r="AR822" s="191"/>
      <c r="AS822" s="191"/>
      <c r="AT822" s="191"/>
      <c r="AU822" s="191"/>
      <c r="AV822" s="191"/>
      <c r="AW822" s="191"/>
      <c r="AX822" s="191"/>
      <c r="AY822" s="191"/>
      <c r="AZ822" s="191"/>
      <c r="BA822" s="191"/>
      <c r="BB822" s="191"/>
      <c r="BC822" s="191"/>
    </row>
    <row r="823" spans="21:55" ht="12.75">
      <c r="U823" s="119">
        <v>36</v>
      </c>
      <c r="V823" s="119" t="s">
        <v>17</v>
      </c>
      <c r="W823" s="119"/>
      <c r="X823" s="119"/>
      <c r="AH823" s="154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</row>
    <row r="824" spans="21:55" ht="12.75">
      <c r="U824" s="119"/>
      <c r="V824" s="119" t="s">
        <v>18</v>
      </c>
      <c r="W824" s="119"/>
      <c r="X824" s="119"/>
      <c r="AH824" s="154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</row>
    <row r="825" spans="21:55" ht="12.75">
      <c r="U825" s="119"/>
      <c r="V825" s="119" t="s">
        <v>20</v>
      </c>
      <c r="W825" s="119"/>
      <c r="X825" s="119"/>
      <c r="AH825" s="154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</row>
    <row r="826" spans="21:55" ht="12.75">
      <c r="U826" s="119"/>
      <c r="V826" s="119" t="s">
        <v>22</v>
      </c>
      <c r="W826" s="119"/>
      <c r="X826" s="119"/>
      <c r="AH826" s="154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</row>
    <row r="827" spans="21:55" ht="12.75">
      <c r="U827" s="119"/>
      <c r="V827" s="119" t="s">
        <v>24</v>
      </c>
      <c r="W827" s="119"/>
      <c r="X827" s="119"/>
      <c r="AH827" s="154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</row>
    <row r="828" spans="21:55" ht="12.75">
      <c r="U828" s="119"/>
      <c r="V828" s="119" t="s">
        <v>25</v>
      </c>
      <c r="W828" s="119"/>
      <c r="X828" s="119"/>
      <c r="AH828" s="154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</row>
    <row r="829" spans="21:55" ht="12.75">
      <c r="U829" s="119"/>
      <c r="V829" s="119" t="s">
        <v>26</v>
      </c>
      <c r="W829" s="119"/>
      <c r="X829" s="119"/>
      <c r="AH829" s="154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</row>
    <row r="830" spans="21:55" ht="12.75">
      <c r="U830" s="119"/>
      <c r="V830" s="119" t="s">
        <v>27</v>
      </c>
      <c r="W830" s="119"/>
      <c r="X830" s="119"/>
      <c r="AH830" s="154"/>
      <c r="AI830" s="191"/>
      <c r="AJ830" s="191"/>
      <c r="AK830" s="191"/>
      <c r="AL830" s="191"/>
      <c r="AM830" s="191"/>
      <c r="AN830" s="191"/>
      <c r="AO830" s="191"/>
      <c r="AP830" s="191"/>
      <c r="AQ830" s="191"/>
      <c r="AR830" s="191"/>
      <c r="AS830" s="191"/>
      <c r="AT830" s="191"/>
      <c r="AU830" s="191"/>
      <c r="AV830" s="191"/>
      <c r="AW830" s="191"/>
      <c r="AX830" s="191"/>
      <c r="AY830" s="191"/>
      <c r="AZ830" s="191"/>
      <c r="BA830" s="191"/>
      <c r="BB830" s="191"/>
      <c r="BC830" s="191"/>
    </row>
    <row r="831" spans="21:55" ht="12.75">
      <c r="U831" s="119"/>
      <c r="V831" s="119" t="s">
        <v>28</v>
      </c>
      <c r="W831" s="119"/>
      <c r="X831" s="119"/>
      <c r="AH831" s="154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</row>
    <row r="832" spans="21:55" ht="12.75">
      <c r="U832" s="119"/>
      <c r="V832" s="119" t="s">
        <v>29</v>
      </c>
      <c r="W832" s="119"/>
      <c r="X832" s="119"/>
      <c r="AH832" s="154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</row>
    <row r="833" spans="21:55" ht="12.75">
      <c r="U833" s="119"/>
      <c r="V833" s="119" t="s">
        <v>30</v>
      </c>
      <c r="W833" s="119"/>
      <c r="X833" s="119"/>
      <c r="AH833" s="154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</row>
    <row r="834" spans="21:55" ht="12.75">
      <c r="U834" s="119"/>
      <c r="V834" s="119" t="s">
        <v>31</v>
      </c>
      <c r="W834" s="119"/>
      <c r="X834" s="119"/>
      <c r="AH834" s="154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</row>
    <row r="835" spans="21:55" ht="12.75">
      <c r="U835" s="119"/>
      <c r="V835" s="119" t="s">
        <v>32</v>
      </c>
      <c r="W835" s="119"/>
      <c r="X835" s="119"/>
      <c r="AH835" s="154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</row>
    <row r="836" spans="21:55" ht="12.75">
      <c r="U836" s="119"/>
      <c r="V836" s="119" t="s">
        <v>33</v>
      </c>
      <c r="W836" s="119"/>
      <c r="X836" s="119"/>
      <c r="AH836" s="154"/>
      <c r="AI836" s="191"/>
      <c r="AJ836" s="191"/>
      <c r="AK836" s="191"/>
      <c r="AL836" s="191"/>
      <c r="AM836" s="191"/>
      <c r="AN836" s="191"/>
      <c r="AO836" s="191"/>
      <c r="AP836" s="191"/>
      <c r="AQ836" s="191"/>
      <c r="AR836" s="191"/>
      <c r="AS836" s="191"/>
      <c r="AT836" s="191"/>
      <c r="AU836" s="191"/>
      <c r="AV836" s="191"/>
      <c r="AW836" s="191"/>
      <c r="AX836" s="191"/>
      <c r="AY836" s="191"/>
      <c r="AZ836" s="191"/>
      <c r="BA836" s="191"/>
      <c r="BB836" s="191"/>
      <c r="BC836" s="191"/>
    </row>
    <row r="837" spans="21:55" ht="12.75">
      <c r="U837" s="119"/>
      <c r="V837" s="119" t="s">
        <v>35</v>
      </c>
      <c r="W837" s="119"/>
      <c r="X837" s="119"/>
      <c r="AH837" s="154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</row>
    <row r="838" spans="21:55" ht="12.75">
      <c r="U838" s="119"/>
      <c r="V838" s="119" t="s">
        <v>37</v>
      </c>
      <c r="W838" s="196"/>
      <c r="X838" s="119"/>
      <c r="AH838" s="154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</row>
    <row r="839" spans="21:55" ht="12.75">
      <c r="U839" s="119"/>
      <c r="V839" s="119" t="s">
        <v>39</v>
      </c>
      <c r="W839" s="119"/>
      <c r="X839" s="119"/>
      <c r="AH839" s="154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</row>
    <row r="840" spans="21:55" ht="12.75">
      <c r="U840" s="119"/>
      <c r="V840" s="119" t="s">
        <v>41</v>
      </c>
      <c r="W840" s="119"/>
      <c r="X840" s="119"/>
      <c r="AH840" s="154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</row>
    <row r="841" spans="21:55" ht="12.75">
      <c r="U841" s="119"/>
      <c r="V841" s="119" t="s">
        <v>42</v>
      </c>
      <c r="W841" s="119"/>
      <c r="X841" s="119"/>
      <c r="AH841" s="154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</row>
    <row r="842" spans="21:55" ht="12.75">
      <c r="U842" s="119"/>
      <c r="V842" s="119" t="s">
        <v>43</v>
      </c>
      <c r="W842" s="196"/>
      <c r="X842" s="119"/>
      <c r="AH842" s="154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</row>
    <row r="843" spans="21:55" ht="12.75">
      <c r="U843" s="119"/>
      <c r="V843" s="119" t="s">
        <v>44</v>
      </c>
      <c r="W843" s="119"/>
      <c r="X843" s="119"/>
      <c r="AH843" s="154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</row>
    <row r="844" spans="21:55" ht="12.75">
      <c r="U844" s="119"/>
      <c r="V844" s="119"/>
      <c r="W844" s="119"/>
      <c r="X844" s="119"/>
      <c r="AH844" s="154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</row>
    <row r="845" spans="21:55" ht="12.75">
      <c r="U845" s="119">
        <v>37</v>
      </c>
      <c r="V845" s="119" t="s">
        <v>17</v>
      </c>
      <c r="W845" s="119"/>
      <c r="X845" s="119"/>
      <c r="AH845" s="154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</row>
    <row r="846" spans="21:55" ht="12.75">
      <c r="U846" s="119"/>
      <c r="V846" s="119" t="s">
        <v>18</v>
      </c>
      <c r="W846" s="119"/>
      <c r="X846" s="119"/>
      <c r="AH846" s="154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</row>
    <row r="847" spans="21:55" ht="12.75">
      <c r="U847" s="119"/>
      <c r="V847" s="119" t="s">
        <v>20</v>
      </c>
      <c r="W847" s="119"/>
      <c r="X847" s="119"/>
      <c r="AH847" s="154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</row>
    <row r="848" spans="21:55" ht="12.75">
      <c r="U848" s="119"/>
      <c r="V848" s="119" t="s">
        <v>22</v>
      </c>
      <c r="W848" s="119"/>
      <c r="X848" s="119"/>
      <c r="AH848" s="154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</row>
    <row r="849" spans="21:55" ht="12.75">
      <c r="U849" s="119"/>
      <c r="V849" s="119" t="s">
        <v>24</v>
      </c>
      <c r="W849" s="119"/>
      <c r="X849" s="119"/>
      <c r="AH849" s="154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</row>
    <row r="850" spans="21:55" ht="12.75">
      <c r="U850" s="119"/>
      <c r="V850" s="119" t="s">
        <v>25</v>
      </c>
      <c r="W850" s="119"/>
      <c r="X850" s="119"/>
      <c r="AH850" s="154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</row>
    <row r="851" spans="21:55" ht="12.75">
      <c r="U851" s="119"/>
      <c r="V851" s="119" t="s">
        <v>26</v>
      </c>
      <c r="W851" s="119"/>
      <c r="X851" s="119"/>
      <c r="AH851" s="154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</row>
    <row r="852" spans="21:55" ht="12.75">
      <c r="U852" s="119"/>
      <c r="V852" s="119" t="s">
        <v>27</v>
      </c>
      <c r="W852" s="119"/>
      <c r="X852" s="119"/>
      <c r="AH852" s="154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</row>
    <row r="853" spans="21:55" ht="12.75">
      <c r="U853" s="119"/>
      <c r="V853" s="119" t="s">
        <v>28</v>
      </c>
      <c r="W853" s="119"/>
      <c r="X853" s="119"/>
      <c r="AH853" s="154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</row>
    <row r="854" spans="21:55" ht="12.75">
      <c r="U854" s="119"/>
      <c r="V854" s="119" t="s">
        <v>29</v>
      </c>
      <c r="W854" s="119"/>
      <c r="X854" s="119"/>
      <c r="AH854" s="154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</row>
    <row r="855" spans="21:55" ht="12.75">
      <c r="U855" s="119"/>
      <c r="V855" s="119" t="s">
        <v>30</v>
      </c>
      <c r="W855" s="119"/>
      <c r="X855" s="119"/>
      <c r="AH855" s="154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</row>
    <row r="856" spans="21:55" ht="12.75">
      <c r="U856" s="119"/>
      <c r="V856" s="119" t="s">
        <v>31</v>
      </c>
      <c r="W856" s="119"/>
      <c r="X856" s="119"/>
      <c r="AH856" s="154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</row>
    <row r="857" spans="21:55" ht="12.75">
      <c r="U857" s="119"/>
      <c r="V857" s="119" t="s">
        <v>32</v>
      </c>
      <c r="W857" s="119"/>
      <c r="X857" s="119"/>
      <c r="AH857" s="154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</row>
    <row r="858" spans="21:55" ht="12.75">
      <c r="U858" s="119"/>
      <c r="V858" s="119" t="s">
        <v>33</v>
      </c>
      <c r="W858" s="119"/>
      <c r="X858" s="119"/>
      <c r="AH858" s="154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</row>
    <row r="859" spans="21:55" ht="12.75">
      <c r="U859" s="119"/>
      <c r="V859" s="119" t="s">
        <v>35</v>
      </c>
      <c r="W859" s="119"/>
      <c r="X859" s="119"/>
      <c r="AH859" s="154"/>
      <c r="AI859" s="191"/>
      <c r="AJ859" s="191"/>
      <c r="AK859" s="191"/>
      <c r="AL859" s="191"/>
      <c r="AM859" s="191"/>
      <c r="AN859" s="191"/>
      <c r="AO859" s="191"/>
      <c r="AP859" s="191"/>
      <c r="AQ859" s="191"/>
      <c r="AR859" s="191"/>
      <c r="AS859" s="191"/>
      <c r="AT859" s="191"/>
      <c r="AU859" s="191"/>
      <c r="AV859" s="191"/>
      <c r="AW859" s="191"/>
      <c r="AX859" s="191"/>
      <c r="AY859" s="191"/>
      <c r="AZ859" s="191"/>
      <c r="BA859" s="191"/>
      <c r="BB859" s="191"/>
      <c r="BC859" s="191"/>
    </row>
    <row r="860" spans="21:55" ht="12.75">
      <c r="U860" s="119"/>
      <c r="V860" s="119" t="s">
        <v>37</v>
      </c>
      <c r="W860" s="196"/>
      <c r="X860" s="119"/>
      <c r="AH860" s="154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</row>
    <row r="861" spans="21:55" ht="12.75">
      <c r="U861" s="119"/>
      <c r="V861" s="119" t="s">
        <v>39</v>
      </c>
      <c r="W861" s="119"/>
      <c r="X861" s="119"/>
      <c r="AH861" s="154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</row>
    <row r="862" spans="21:55" ht="12.75">
      <c r="U862" s="119"/>
      <c r="V862" s="119" t="s">
        <v>41</v>
      </c>
      <c r="W862" s="119"/>
      <c r="X862" s="119"/>
      <c r="AH862" s="154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</row>
    <row r="863" spans="21:55" ht="12.75">
      <c r="U863" s="119"/>
      <c r="V863" s="119" t="s">
        <v>42</v>
      </c>
      <c r="W863" s="119"/>
      <c r="X863" s="119"/>
      <c r="AH863" s="154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</row>
    <row r="864" spans="21:55" ht="12.75">
      <c r="U864" s="119"/>
      <c r="V864" s="119" t="s">
        <v>43</v>
      </c>
      <c r="W864" s="196"/>
      <c r="X864" s="119"/>
      <c r="AH864" s="154"/>
      <c r="AI864" s="191"/>
      <c r="AJ864" s="191"/>
      <c r="AK864" s="191"/>
      <c r="AL864" s="191"/>
      <c r="AM864" s="191"/>
      <c r="AN864" s="191"/>
      <c r="AO864" s="191"/>
      <c r="AP864" s="191"/>
      <c r="AQ864" s="191"/>
      <c r="AR864" s="191"/>
      <c r="AS864" s="191"/>
      <c r="AT864" s="191"/>
      <c r="AU864" s="191"/>
      <c r="AV864" s="191"/>
      <c r="AW864" s="191"/>
      <c r="AX864" s="191"/>
      <c r="AY864" s="191"/>
      <c r="AZ864" s="191"/>
      <c r="BA864" s="191"/>
      <c r="BB864" s="191"/>
      <c r="BC864" s="191"/>
    </row>
    <row r="865" spans="21:55" ht="12.75">
      <c r="U865" s="119"/>
      <c r="V865" s="119" t="s">
        <v>44</v>
      </c>
      <c r="W865" s="119"/>
      <c r="X865" s="119"/>
      <c r="AH865" s="154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</row>
    <row r="866" spans="21:55" ht="12.75">
      <c r="U866" s="119"/>
      <c r="V866" s="119"/>
      <c r="W866" s="119"/>
      <c r="X866" s="119"/>
      <c r="AH866" s="154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</row>
    <row r="867" spans="21:55" ht="12.75">
      <c r="U867" s="119">
        <v>38</v>
      </c>
      <c r="V867" s="119" t="s">
        <v>17</v>
      </c>
      <c r="W867" s="119"/>
      <c r="X867" s="119"/>
      <c r="AH867" s="154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</row>
    <row r="868" spans="21:55" ht="12.75">
      <c r="U868" s="119"/>
      <c r="V868" s="119" t="s">
        <v>18</v>
      </c>
      <c r="W868" s="119"/>
      <c r="X868" s="119"/>
      <c r="AH868" s="154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</row>
    <row r="869" spans="21:55" ht="12.75">
      <c r="U869" s="119"/>
      <c r="V869" s="119" t="s">
        <v>20</v>
      </c>
      <c r="W869" s="119"/>
      <c r="X869" s="119"/>
      <c r="AH869" s="154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</row>
    <row r="870" spans="21:55" ht="12.75">
      <c r="U870" s="119"/>
      <c r="V870" s="119" t="s">
        <v>22</v>
      </c>
      <c r="W870" s="119"/>
      <c r="X870" s="119"/>
      <c r="AH870" s="154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</row>
    <row r="871" spans="21:55" ht="12.75">
      <c r="U871" s="119"/>
      <c r="V871" s="119" t="s">
        <v>24</v>
      </c>
      <c r="W871" s="119"/>
      <c r="X871" s="119"/>
      <c r="AH871" s="154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</row>
    <row r="872" spans="21:55" ht="12.75">
      <c r="U872" s="119"/>
      <c r="V872" s="119" t="s">
        <v>25</v>
      </c>
      <c r="W872" s="119"/>
      <c r="X872" s="119"/>
      <c r="AH872" s="154"/>
      <c r="AI872" s="191"/>
      <c r="AJ872" s="191"/>
      <c r="AK872" s="191"/>
      <c r="AL872" s="191"/>
      <c r="AM872" s="191"/>
      <c r="AN872" s="191"/>
      <c r="AO872" s="191"/>
      <c r="AP872" s="191"/>
      <c r="AQ872" s="191"/>
      <c r="AR872" s="191"/>
      <c r="AS872" s="191"/>
      <c r="AT872" s="191"/>
      <c r="AU872" s="191"/>
      <c r="AV872" s="191"/>
      <c r="AW872" s="191"/>
      <c r="AX872" s="191"/>
      <c r="AY872" s="191"/>
      <c r="AZ872" s="191"/>
      <c r="BA872" s="191"/>
      <c r="BB872" s="191"/>
      <c r="BC872" s="191"/>
    </row>
    <row r="873" spans="21:55" ht="12.75">
      <c r="U873" s="119"/>
      <c r="V873" s="119" t="s">
        <v>26</v>
      </c>
      <c r="W873" s="119"/>
      <c r="X873" s="119"/>
      <c r="AH873" s="154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</row>
    <row r="874" spans="21:55" ht="12.75">
      <c r="U874" s="119"/>
      <c r="V874" s="119" t="s">
        <v>27</v>
      </c>
      <c r="W874" s="119"/>
      <c r="X874" s="119"/>
      <c r="AH874" s="154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</row>
    <row r="875" spans="21:55" ht="12.75">
      <c r="U875" s="119"/>
      <c r="V875" s="119" t="s">
        <v>28</v>
      </c>
      <c r="W875" s="119"/>
      <c r="X875" s="119"/>
      <c r="AH875" s="154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</row>
    <row r="876" spans="21:55" ht="12.75">
      <c r="U876" s="119"/>
      <c r="V876" s="119" t="s">
        <v>29</v>
      </c>
      <c r="W876" s="119"/>
      <c r="X876" s="119"/>
      <c r="AH876" s="154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</row>
    <row r="877" spans="21:55" ht="12.75">
      <c r="U877" s="119"/>
      <c r="V877" s="119" t="s">
        <v>30</v>
      </c>
      <c r="W877" s="119"/>
      <c r="X877" s="119"/>
      <c r="AH877" s="154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</row>
    <row r="878" spans="21:55" ht="12.75">
      <c r="U878" s="119"/>
      <c r="V878" s="119" t="s">
        <v>31</v>
      </c>
      <c r="W878" s="119"/>
      <c r="X878" s="119"/>
      <c r="AH878" s="154"/>
      <c r="AI878" s="191"/>
      <c r="AJ878" s="191"/>
      <c r="AK878" s="191"/>
      <c r="AL878" s="191"/>
      <c r="AM878" s="191"/>
      <c r="AN878" s="191"/>
      <c r="AO878" s="191"/>
      <c r="AP878" s="191"/>
      <c r="AQ878" s="191"/>
      <c r="AR878" s="191"/>
      <c r="AS878" s="191"/>
      <c r="AT878" s="191"/>
      <c r="AU878" s="191"/>
      <c r="AV878" s="191"/>
      <c r="AW878" s="191"/>
      <c r="AX878" s="191"/>
      <c r="AY878" s="191"/>
      <c r="AZ878" s="191"/>
      <c r="BA878" s="191"/>
      <c r="BB878" s="191"/>
      <c r="BC878" s="191"/>
    </row>
    <row r="879" spans="21:55" ht="12.75">
      <c r="U879" s="119"/>
      <c r="V879" s="119" t="s">
        <v>32</v>
      </c>
      <c r="W879" s="119"/>
      <c r="X879" s="119"/>
      <c r="AH879" s="154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</row>
    <row r="880" spans="21:55" ht="12.75">
      <c r="U880" s="119"/>
      <c r="V880" s="119" t="s">
        <v>33</v>
      </c>
      <c r="W880" s="119"/>
      <c r="X880" s="119"/>
      <c r="AH880" s="154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</row>
    <row r="881" spans="21:55" ht="12.75">
      <c r="U881" s="119"/>
      <c r="V881" s="119" t="s">
        <v>35</v>
      </c>
      <c r="W881" s="119"/>
      <c r="X881" s="119"/>
      <c r="AH881" s="154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</row>
    <row r="882" spans="21:55" ht="12.75">
      <c r="U882" s="119"/>
      <c r="V882" s="119" t="s">
        <v>37</v>
      </c>
      <c r="W882" s="196"/>
      <c r="X882" s="119"/>
      <c r="AH882" s="154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</row>
    <row r="883" spans="21:55" ht="12.75">
      <c r="U883" s="119"/>
      <c r="V883" s="119" t="s">
        <v>39</v>
      </c>
      <c r="W883" s="119"/>
      <c r="X883" s="119"/>
      <c r="AH883" s="154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</row>
    <row r="884" spans="21:55" ht="12.75">
      <c r="U884" s="119"/>
      <c r="V884" s="119" t="s">
        <v>41</v>
      </c>
      <c r="W884" s="119"/>
      <c r="X884" s="119"/>
      <c r="AH884" s="154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</row>
    <row r="885" spans="21:55" ht="12.75">
      <c r="U885" s="119"/>
      <c r="V885" s="119" t="s">
        <v>42</v>
      </c>
      <c r="W885" s="119"/>
      <c r="X885" s="119"/>
      <c r="AH885" s="154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</row>
    <row r="886" spans="21:55" ht="12.75">
      <c r="U886" s="119"/>
      <c r="V886" s="119" t="s">
        <v>43</v>
      </c>
      <c r="W886" s="196"/>
      <c r="X886" s="119"/>
      <c r="AH886" s="154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</row>
    <row r="887" spans="21:55" ht="12.75">
      <c r="U887" s="119"/>
      <c r="V887" s="119" t="s">
        <v>44</v>
      </c>
      <c r="W887" s="119"/>
      <c r="X887" s="119"/>
      <c r="AH887" s="154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</row>
    <row r="888" spans="21:55" ht="12.75">
      <c r="U888" s="119"/>
      <c r="V888" s="119"/>
      <c r="W888" s="119"/>
      <c r="X888" s="119"/>
      <c r="AH888" s="154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</row>
    <row r="889" spans="21:55" ht="12.75">
      <c r="U889" s="119">
        <v>39</v>
      </c>
      <c r="V889" s="119" t="s">
        <v>17</v>
      </c>
      <c r="W889" s="119"/>
      <c r="X889" s="119"/>
      <c r="AH889" s="154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</row>
    <row r="890" spans="21:55" ht="12.75">
      <c r="U890" s="119"/>
      <c r="V890" s="119" t="s">
        <v>18</v>
      </c>
      <c r="W890" s="119"/>
      <c r="X890" s="119"/>
      <c r="AH890" s="154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</row>
    <row r="891" spans="21:55" ht="12.75">
      <c r="U891" s="119"/>
      <c r="V891" s="119" t="s">
        <v>20</v>
      </c>
      <c r="W891" s="119"/>
      <c r="X891" s="119"/>
      <c r="AH891" s="154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</row>
    <row r="892" spans="21:55" ht="12.75">
      <c r="U892" s="119"/>
      <c r="V892" s="119" t="s">
        <v>22</v>
      </c>
      <c r="W892" s="119"/>
      <c r="X892" s="119"/>
      <c r="AH892" s="154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</row>
    <row r="893" spans="21:55" ht="12.75">
      <c r="U893" s="119"/>
      <c r="V893" s="119" t="s">
        <v>24</v>
      </c>
      <c r="W893" s="119"/>
      <c r="X893" s="119"/>
      <c r="AH893" s="154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</row>
    <row r="894" spans="21:55" ht="12.75">
      <c r="U894" s="119"/>
      <c r="V894" s="119" t="s">
        <v>25</v>
      </c>
      <c r="W894" s="119"/>
      <c r="X894" s="119"/>
      <c r="AH894" s="154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</row>
    <row r="895" spans="21:55" ht="12.75">
      <c r="U895" s="119"/>
      <c r="V895" s="119" t="s">
        <v>26</v>
      </c>
      <c r="W895" s="119"/>
      <c r="X895" s="119"/>
      <c r="AH895" s="154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</row>
    <row r="896" spans="21:55" ht="12.75">
      <c r="U896" s="119"/>
      <c r="V896" s="119" t="s">
        <v>27</v>
      </c>
      <c r="W896" s="119"/>
      <c r="X896" s="119"/>
      <c r="AH896" s="154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</row>
    <row r="897" spans="21:55" ht="12.75">
      <c r="U897" s="119"/>
      <c r="V897" s="119" t="s">
        <v>28</v>
      </c>
      <c r="W897" s="119"/>
      <c r="X897" s="119"/>
      <c r="AH897" s="154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</row>
    <row r="898" spans="21:55" ht="12.75">
      <c r="U898" s="119"/>
      <c r="V898" s="119" t="s">
        <v>29</v>
      </c>
      <c r="W898" s="119"/>
      <c r="X898" s="119"/>
      <c r="AH898" s="154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</row>
    <row r="899" spans="21:55" ht="12.75">
      <c r="U899" s="119"/>
      <c r="V899" s="119" t="s">
        <v>30</v>
      </c>
      <c r="W899" s="119"/>
      <c r="X899" s="119"/>
      <c r="AH899" s="154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</row>
    <row r="900" spans="21:55" ht="12.75">
      <c r="U900" s="119"/>
      <c r="V900" s="119" t="s">
        <v>31</v>
      </c>
      <c r="W900" s="119"/>
      <c r="X900" s="119"/>
      <c r="AH900" s="154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</row>
    <row r="901" spans="21:55" ht="12.75">
      <c r="U901" s="119"/>
      <c r="V901" s="119" t="s">
        <v>32</v>
      </c>
      <c r="W901" s="119"/>
      <c r="X901" s="119"/>
      <c r="AH901" s="154"/>
      <c r="AI901" s="191"/>
      <c r="AJ901" s="191"/>
      <c r="AK901" s="191"/>
      <c r="AL901" s="191"/>
      <c r="AM901" s="191"/>
      <c r="AN901" s="191"/>
      <c r="AO901" s="191"/>
      <c r="AP901" s="191"/>
      <c r="AQ901" s="191"/>
      <c r="AR901" s="191"/>
      <c r="AS901" s="191"/>
      <c r="AT901" s="191"/>
      <c r="AU901" s="191"/>
      <c r="AV901" s="191"/>
      <c r="AW901" s="191"/>
      <c r="AX901" s="191"/>
      <c r="AY901" s="191"/>
      <c r="AZ901" s="191"/>
      <c r="BA901" s="191"/>
      <c r="BB901" s="191"/>
      <c r="BC901" s="191"/>
    </row>
    <row r="902" spans="21:55" ht="12.75">
      <c r="U902" s="119"/>
      <c r="V902" s="119" t="s">
        <v>33</v>
      </c>
      <c r="W902" s="119"/>
      <c r="X902" s="119"/>
      <c r="AH902" s="154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</row>
    <row r="903" spans="21:55" ht="12.75">
      <c r="U903" s="119"/>
      <c r="V903" s="119" t="s">
        <v>35</v>
      </c>
      <c r="W903" s="119"/>
      <c r="X903" s="119"/>
      <c r="AH903" s="154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</row>
    <row r="904" spans="21:55" ht="12.75">
      <c r="U904" s="119"/>
      <c r="V904" s="119" t="s">
        <v>37</v>
      </c>
      <c r="W904" s="196"/>
      <c r="X904" s="119"/>
      <c r="AH904" s="154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</row>
    <row r="905" spans="21:55" ht="12.75">
      <c r="U905" s="119"/>
      <c r="V905" s="119" t="s">
        <v>39</v>
      </c>
      <c r="W905" s="119"/>
      <c r="X905" s="119"/>
      <c r="AH905" s="154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</row>
    <row r="906" spans="21:55" ht="12.75">
      <c r="U906" s="119"/>
      <c r="V906" s="119" t="s">
        <v>41</v>
      </c>
      <c r="W906" s="119"/>
      <c r="X906" s="119"/>
      <c r="AH906" s="154"/>
      <c r="AI906" s="191"/>
      <c r="AJ906" s="191"/>
      <c r="AK906" s="191"/>
      <c r="AL906" s="191"/>
      <c r="AM906" s="191"/>
      <c r="AN906" s="191"/>
      <c r="AO906" s="191"/>
      <c r="AP906" s="191"/>
      <c r="AQ906" s="191"/>
      <c r="AR906" s="191"/>
      <c r="AS906" s="191"/>
      <c r="AT906" s="191"/>
      <c r="AU906" s="191"/>
      <c r="AV906" s="191"/>
      <c r="AW906" s="191"/>
      <c r="AX906" s="191"/>
      <c r="AY906" s="191"/>
      <c r="AZ906" s="191"/>
      <c r="BA906" s="191"/>
      <c r="BB906" s="191"/>
      <c r="BC906" s="191"/>
    </row>
    <row r="907" spans="21:55" ht="12.75">
      <c r="U907" s="119"/>
      <c r="V907" s="119" t="s">
        <v>42</v>
      </c>
      <c r="W907" s="119"/>
      <c r="X907" s="119"/>
      <c r="AH907" s="154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</row>
    <row r="908" spans="21:55" ht="12.75">
      <c r="U908" s="119"/>
      <c r="V908" s="119" t="s">
        <v>43</v>
      </c>
      <c r="W908" s="196"/>
      <c r="X908" s="119"/>
      <c r="AH908" s="154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</row>
    <row r="909" spans="21:55" ht="12.75">
      <c r="U909" s="119"/>
      <c r="V909" s="119" t="s">
        <v>44</v>
      </c>
      <c r="W909" s="119"/>
      <c r="X909" s="119"/>
      <c r="AH909" s="154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</row>
    <row r="910" spans="21:55" ht="12.75">
      <c r="U910" s="119"/>
      <c r="V910" s="119"/>
      <c r="W910" s="119"/>
      <c r="X910" s="119"/>
      <c r="AH910" s="154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</row>
    <row r="911" spans="21:55" ht="12.75">
      <c r="U911" s="119">
        <v>40</v>
      </c>
      <c r="V911" s="119" t="s">
        <v>17</v>
      </c>
      <c r="W911" s="119"/>
      <c r="X911" s="119"/>
      <c r="AH911" s="154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</row>
    <row r="912" spans="21:55" ht="12.75">
      <c r="U912" s="119"/>
      <c r="V912" s="119" t="s">
        <v>18</v>
      </c>
      <c r="W912" s="119"/>
      <c r="X912" s="119"/>
      <c r="AH912" s="154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</row>
    <row r="913" spans="21:55" ht="12.75">
      <c r="U913" s="119"/>
      <c r="V913" s="119" t="s">
        <v>20</v>
      </c>
      <c r="W913" s="119"/>
      <c r="X913" s="119"/>
      <c r="AH913" s="154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</row>
    <row r="914" spans="21:55" ht="12.75">
      <c r="U914" s="119"/>
      <c r="V914" s="119" t="s">
        <v>22</v>
      </c>
      <c r="W914" s="119"/>
      <c r="X914" s="119"/>
      <c r="AH914" s="154"/>
      <c r="AI914" s="191"/>
      <c r="AJ914" s="191"/>
      <c r="AK914" s="191"/>
      <c r="AL914" s="191"/>
      <c r="AM914" s="191"/>
      <c r="AN914" s="191"/>
      <c r="AO914" s="191"/>
      <c r="AP914" s="191"/>
      <c r="AQ914" s="191"/>
      <c r="AR914" s="191"/>
      <c r="AS914" s="191"/>
      <c r="AT914" s="191"/>
      <c r="AU914" s="191"/>
      <c r="AV914" s="191"/>
      <c r="AW914" s="191"/>
      <c r="AX914" s="191"/>
      <c r="AY914" s="191"/>
      <c r="AZ914" s="191"/>
      <c r="BA914" s="191"/>
      <c r="BB914" s="191"/>
      <c r="BC914" s="191"/>
    </row>
    <row r="915" spans="21:55" ht="12.75">
      <c r="U915" s="119"/>
      <c r="V915" s="119" t="s">
        <v>24</v>
      </c>
      <c r="W915" s="119"/>
      <c r="X915" s="119"/>
      <c r="AH915" s="154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</row>
    <row r="916" spans="21:55" ht="12.75">
      <c r="U916" s="119"/>
      <c r="V916" s="119" t="s">
        <v>25</v>
      </c>
      <c r="W916" s="119"/>
      <c r="X916" s="119"/>
      <c r="AH916" s="154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</row>
    <row r="917" spans="21:55" ht="12.75">
      <c r="U917" s="119"/>
      <c r="V917" s="119" t="s">
        <v>26</v>
      </c>
      <c r="W917" s="119"/>
      <c r="X917" s="119"/>
      <c r="AH917" s="154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</row>
    <row r="918" spans="21:55" ht="12.75">
      <c r="U918" s="119"/>
      <c r="V918" s="119" t="s">
        <v>27</v>
      </c>
      <c r="W918" s="119"/>
      <c r="X918" s="119"/>
      <c r="AH918" s="154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</row>
    <row r="919" spans="21:55" ht="12.75">
      <c r="U919" s="119"/>
      <c r="V919" s="119" t="s">
        <v>28</v>
      </c>
      <c r="W919" s="119"/>
      <c r="X919" s="119"/>
      <c r="AH919" s="154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</row>
    <row r="920" spans="21:55" ht="12.75">
      <c r="U920" s="119"/>
      <c r="V920" s="119" t="s">
        <v>29</v>
      </c>
      <c r="W920" s="119"/>
      <c r="X920" s="119"/>
      <c r="AH920" s="154"/>
      <c r="AI920" s="191"/>
      <c r="AJ920" s="191"/>
      <c r="AK920" s="191"/>
      <c r="AL920" s="191"/>
      <c r="AM920" s="191"/>
      <c r="AN920" s="191"/>
      <c r="AO920" s="191"/>
      <c r="AP920" s="191"/>
      <c r="AQ920" s="191"/>
      <c r="AR920" s="191"/>
      <c r="AS920" s="191"/>
      <c r="AT920" s="191"/>
      <c r="AU920" s="191"/>
      <c r="AV920" s="191"/>
      <c r="AW920" s="191"/>
      <c r="AX920" s="191"/>
      <c r="AY920" s="191"/>
      <c r="AZ920" s="191"/>
      <c r="BA920" s="191"/>
      <c r="BB920" s="191"/>
      <c r="BC920" s="191"/>
    </row>
    <row r="921" spans="21:55" ht="12.75">
      <c r="U921" s="119"/>
      <c r="V921" s="119" t="s">
        <v>30</v>
      </c>
      <c r="W921" s="119"/>
      <c r="X921" s="119"/>
      <c r="AH921" s="154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</row>
    <row r="922" spans="21:55" ht="12.75">
      <c r="U922" s="119"/>
      <c r="V922" s="119" t="s">
        <v>31</v>
      </c>
      <c r="W922" s="119"/>
      <c r="X922" s="119"/>
      <c r="AH922" s="154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</row>
    <row r="923" spans="21:55" ht="12.75">
      <c r="U923" s="119"/>
      <c r="V923" s="119" t="s">
        <v>32</v>
      </c>
      <c r="W923" s="119"/>
      <c r="X923" s="119"/>
      <c r="AH923" s="154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</row>
    <row r="924" spans="21:55" ht="12.75">
      <c r="U924" s="119"/>
      <c r="V924" s="119" t="s">
        <v>33</v>
      </c>
      <c r="W924" s="119"/>
      <c r="X924" s="119"/>
      <c r="AH924" s="154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</row>
    <row r="925" spans="21:55" ht="12.75">
      <c r="U925" s="119"/>
      <c r="V925" s="119" t="s">
        <v>35</v>
      </c>
      <c r="W925" s="119"/>
      <c r="X925" s="119"/>
      <c r="AH925" s="154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</row>
    <row r="926" spans="21:55" ht="12.75">
      <c r="U926" s="119"/>
      <c r="V926" s="119" t="s">
        <v>37</v>
      </c>
      <c r="W926" s="196"/>
      <c r="X926" s="119"/>
      <c r="AH926" s="154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</row>
    <row r="927" spans="21:55" ht="12.75">
      <c r="U927" s="119"/>
      <c r="V927" s="119" t="s">
        <v>39</v>
      </c>
      <c r="W927" s="119"/>
      <c r="X927" s="119"/>
      <c r="AH927" s="154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</row>
    <row r="928" spans="21:55" ht="12.75">
      <c r="U928" s="119"/>
      <c r="V928" s="119" t="s">
        <v>41</v>
      </c>
      <c r="W928" s="119"/>
      <c r="X928" s="119"/>
      <c r="AH928" s="154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</row>
    <row r="929" spans="21:55" ht="12.75">
      <c r="U929" s="119"/>
      <c r="V929" s="119" t="s">
        <v>42</v>
      </c>
      <c r="W929" s="119"/>
      <c r="X929" s="119"/>
      <c r="AH929" s="154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</row>
    <row r="930" spans="21:55" ht="12.75">
      <c r="U930" s="119"/>
      <c r="V930" s="119" t="s">
        <v>43</v>
      </c>
      <c r="W930" s="196"/>
      <c r="X930" s="119"/>
      <c r="AH930" s="154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</row>
    <row r="931" spans="21:55" ht="12.75">
      <c r="U931" s="119"/>
      <c r="V931" s="119" t="s">
        <v>44</v>
      </c>
      <c r="W931" s="119"/>
      <c r="X931" s="119"/>
      <c r="AH931" s="154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</row>
    <row r="932" spans="21:55" ht="12.75">
      <c r="U932" s="119"/>
      <c r="V932" s="119"/>
      <c r="W932" s="119"/>
      <c r="X932" s="119"/>
      <c r="AH932" s="154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</row>
    <row r="933" spans="21:55" ht="12.75">
      <c r="U933" s="119">
        <v>41</v>
      </c>
      <c r="V933" s="119" t="s">
        <v>17</v>
      </c>
      <c r="W933" s="119"/>
      <c r="X933" s="119"/>
      <c r="AH933" s="154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</row>
    <row r="934" spans="21:55" ht="12.75">
      <c r="U934" s="119"/>
      <c r="V934" s="119" t="s">
        <v>18</v>
      </c>
      <c r="W934" s="119"/>
      <c r="X934" s="119"/>
      <c r="AH934" s="154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</row>
    <row r="935" spans="21:55" ht="12.75">
      <c r="U935" s="119"/>
      <c r="V935" s="119" t="s">
        <v>20</v>
      </c>
      <c r="W935" s="119"/>
      <c r="X935" s="119"/>
      <c r="AH935" s="154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</row>
    <row r="936" spans="21:55" ht="12.75">
      <c r="U936" s="119"/>
      <c r="V936" s="119" t="s">
        <v>22</v>
      </c>
      <c r="W936" s="119"/>
      <c r="X936" s="119"/>
      <c r="AH936" s="154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</row>
    <row r="937" spans="21:55" ht="12.75">
      <c r="U937" s="119"/>
      <c r="V937" s="119" t="s">
        <v>24</v>
      </c>
      <c r="W937" s="119"/>
      <c r="X937" s="119"/>
      <c r="AH937" s="154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</row>
    <row r="938" spans="21:55" ht="12.75">
      <c r="U938" s="119"/>
      <c r="V938" s="119" t="s">
        <v>25</v>
      </c>
      <c r="W938" s="119"/>
      <c r="X938" s="119"/>
      <c r="AH938" s="154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</row>
    <row r="939" spans="21:55" ht="12.75">
      <c r="U939" s="119"/>
      <c r="V939" s="119" t="s">
        <v>26</v>
      </c>
      <c r="W939" s="119"/>
      <c r="X939" s="119"/>
      <c r="AH939" s="154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</row>
    <row r="940" spans="21:55" ht="12.75">
      <c r="U940" s="119"/>
      <c r="V940" s="119" t="s">
        <v>27</v>
      </c>
      <c r="W940" s="119"/>
      <c r="X940" s="119"/>
      <c r="AH940" s="154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</row>
    <row r="941" spans="21:55" ht="12.75">
      <c r="U941" s="119"/>
      <c r="V941" s="119" t="s">
        <v>28</v>
      </c>
      <c r="W941" s="119"/>
      <c r="X941" s="119"/>
      <c r="AH941" s="154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</row>
    <row r="942" spans="21:55" ht="12.75">
      <c r="U942" s="119"/>
      <c r="V942" s="119" t="s">
        <v>29</v>
      </c>
      <c r="W942" s="119"/>
      <c r="X942" s="119"/>
      <c r="AH942" s="154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</row>
    <row r="943" spans="21:55" ht="12.75">
      <c r="U943" s="119"/>
      <c r="V943" s="119" t="s">
        <v>30</v>
      </c>
      <c r="W943" s="119"/>
      <c r="X943" s="119"/>
      <c r="AH943" s="154"/>
      <c r="AI943" s="191"/>
      <c r="AJ943" s="191"/>
      <c r="AK943" s="191"/>
      <c r="AL943" s="191"/>
      <c r="AM943" s="191"/>
      <c r="AN943" s="191"/>
      <c r="AO943" s="191"/>
      <c r="AP943" s="191"/>
      <c r="AQ943" s="191"/>
      <c r="AR943" s="191"/>
      <c r="AS943" s="191"/>
      <c r="AT943" s="191"/>
      <c r="AU943" s="191"/>
      <c r="AV943" s="191"/>
      <c r="AW943" s="191"/>
      <c r="AX943" s="191"/>
      <c r="AY943" s="191"/>
      <c r="AZ943" s="191"/>
      <c r="BA943" s="191"/>
      <c r="BB943" s="191"/>
      <c r="BC943" s="191"/>
    </row>
    <row r="944" spans="21:55" ht="12.75">
      <c r="U944" s="119"/>
      <c r="V944" s="119" t="s">
        <v>31</v>
      </c>
      <c r="W944" s="119"/>
      <c r="X944" s="119"/>
      <c r="AH944" s="154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</row>
    <row r="945" spans="21:55" ht="12.75">
      <c r="U945" s="119"/>
      <c r="V945" s="119" t="s">
        <v>32</v>
      </c>
      <c r="W945" s="119"/>
      <c r="X945" s="119"/>
      <c r="AH945" s="154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</row>
    <row r="946" spans="21:55" ht="12.75">
      <c r="U946" s="119"/>
      <c r="V946" s="119" t="s">
        <v>33</v>
      </c>
      <c r="W946" s="119"/>
      <c r="X946" s="119"/>
      <c r="AH946" s="154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</row>
    <row r="947" spans="21:55" ht="12.75">
      <c r="U947" s="119"/>
      <c r="V947" s="119" t="s">
        <v>35</v>
      </c>
      <c r="W947" s="119"/>
      <c r="X947" s="119"/>
      <c r="AH947" s="154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</row>
    <row r="948" spans="21:55" ht="12.75">
      <c r="U948" s="119"/>
      <c r="V948" s="119" t="s">
        <v>37</v>
      </c>
      <c r="W948" s="196"/>
      <c r="X948" s="119"/>
      <c r="AH948" s="154"/>
      <c r="AI948" s="191"/>
      <c r="AJ948" s="191"/>
      <c r="AK948" s="191"/>
      <c r="AL948" s="191"/>
      <c r="AM948" s="191"/>
      <c r="AN948" s="191"/>
      <c r="AO948" s="191"/>
      <c r="AP948" s="191"/>
      <c r="AQ948" s="191"/>
      <c r="AR948" s="191"/>
      <c r="AS948" s="191"/>
      <c r="AT948" s="191"/>
      <c r="AU948" s="191"/>
      <c r="AV948" s="191"/>
      <c r="AW948" s="191"/>
      <c r="AX948" s="191"/>
      <c r="AY948" s="191"/>
      <c r="AZ948" s="191"/>
      <c r="BA948" s="191"/>
      <c r="BB948" s="191"/>
      <c r="BC948" s="191"/>
    </row>
    <row r="949" spans="21:55" ht="12.75">
      <c r="U949" s="119"/>
      <c r="V949" s="119" t="s">
        <v>39</v>
      </c>
      <c r="W949" s="119"/>
      <c r="X949" s="119"/>
      <c r="AH949" s="154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</row>
    <row r="950" spans="21:55" ht="12.75">
      <c r="U950" s="119"/>
      <c r="V950" s="119" t="s">
        <v>41</v>
      </c>
      <c r="W950" s="119"/>
      <c r="X950" s="119"/>
      <c r="AH950" s="154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</row>
    <row r="951" spans="21:55" ht="12.75">
      <c r="U951" s="119"/>
      <c r="V951" s="119" t="s">
        <v>42</v>
      </c>
      <c r="W951" s="119"/>
      <c r="X951" s="119"/>
      <c r="AH951" s="154"/>
      <c r="AI951" s="191"/>
      <c r="AJ951" s="191"/>
      <c r="AK951" s="191"/>
      <c r="AL951" s="191"/>
      <c r="AM951" s="191"/>
      <c r="AN951" s="191"/>
      <c r="AO951" s="191"/>
      <c r="AP951" s="191"/>
      <c r="AQ951" s="191"/>
      <c r="AR951" s="191"/>
      <c r="AS951" s="191"/>
      <c r="AT951" s="191"/>
      <c r="AU951" s="191"/>
      <c r="AV951" s="191"/>
      <c r="AW951" s="191"/>
      <c r="AX951" s="191"/>
      <c r="AY951" s="191"/>
      <c r="AZ951" s="191"/>
      <c r="BA951" s="191"/>
      <c r="BB951" s="191"/>
      <c r="BC951" s="191"/>
    </row>
    <row r="952" spans="21:55" ht="12.75">
      <c r="U952" s="119"/>
      <c r="V952" s="119" t="s">
        <v>43</v>
      </c>
      <c r="W952" s="196"/>
      <c r="X952" s="119"/>
      <c r="AH952" s="154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</row>
    <row r="953" spans="21:55" ht="12.75">
      <c r="U953" s="119"/>
      <c r="V953" s="119" t="s">
        <v>44</v>
      </c>
      <c r="W953" s="119"/>
      <c r="X953" s="119"/>
      <c r="AH953" s="154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</row>
    <row r="954" spans="21:55" ht="12.75">
      <c r="U954" s="119"/>
      <c r="V954" s="119"/>
      <c r="W954" s="119"/>
      <c r="X954" s="119"/>
      <c r="AH954" s="154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</row>
    <row r="955" spans="21:55" ht="12.75">
      <c r="U955" s="119">
        <v>42</v>
      </c>
      <c r="V955" s="119" t="s">
        <v>17</v>
      </c>
      <c r="W955" s="119"/>
      <c r="X955" s="119"/>
      <c r="AH955" s="154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</row>
    <row r="956" spans="21:55" ht="12.75">
      <c r="U956" s="119"/>
      <c r="V956" s="119" t="s">
        <v>18</v>
      </c>
      <c r="W956" s="119"/>
      <c r="X956" s="119"/>
      <c r="AH956" s="154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</row>
    <row r="957" spans="21:55" ht="12.75">
      <c r="U957" s="119"/>
      <c r="V957" s="119" t="s">
        <v>20</v>
      </c>
      <c r="W957" s="119"/>
      <c r="X957" s="119"/>
      <c r="AH957" s="154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</row>
    <row r="958" spans="21:55" ht="12.75">
      <c r="U958" s="119"/>
      <c r="V958" s="119" t="s">
        <v>22</v>
      </c>
      <c r="W958" s="119"/>
      <c r="X958" s="119"/>
      <c r="AH958" s="154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</row>
    <row r="959" spans="21:55" ht="12.75">
      <c r="U959" s="119"/>
      <c r="V959" s="119" t="s">
        <v>24</v>
      </c>
      <c r="W959" s="119"/>
      <c r="X959" s="119"/>
      <c r="AH959" s="154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</row>
    <row r="960" spans="21:55" ht="12.75">
      <c r="U960" s="119"/>
      <c r="V960" s="119" t="s">
        <v>25</v>
      </c>
      <c r="W960" s="119"/>
      <c r="X960" s="119"/>
      <c r="AH960" s="154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</row>
    <row r="961" spans="21:55" ht="12.75">
      <c r="U961" s="119"/>
      <c r="V961" s="119" t="s">
        <v>26</v>
      </c>
      <c r="W961" s="119"/>
      <c r="X961" s="119"/>
      <c r="AH961" s="154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</row>
    <row r="962" spans="21:55" ht="12.75">
      <c r="U962" s="119"/>
      <c r="V962" s="119" t="s">
        <v>27</v>
      </c>
      <c r="W962" s="119"/>
      <c r="X962" s="119"/>
      <c r="AH962" s="154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</row>
    <row r="963" spans="21:55" ht="12.75">
      <c r="U963" s="119"/>
      <c r="V963" s="119" t="s">
        <v>28</v>
      </c>
      <c r="W963" s="119"/>
      <c r="X963" s="119"/>
      <c r="AH963" s="154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</row>
    <row r="964" spans="21:55" ht="12.75">
      <c r="U964" s="119"/>
      <c r="V964" s="119" t="s">
        <v>29</v>
      </c>
      <c r="W964" s="119"/>
      <c r="X964" s="119"/>
      <c r="AH964" s="154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</row>
    <row r="965" spans="21:55" ht="12.75">
      <c r="U965" s="119"/>
      <c r="V965" s="119" t="s">
        <v>30</v>
      </c>
      <c r="W965" s="119"/>
      <c r="X965" s="119"/>
      <c r="AH965" s="154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</row>
    <row r="966" spans="21:55" ht="12.75">
      <c r="U966" s="119"/>
      <c r="V966" s="119" t="s">
        <v>31</v>
      </c>
      <c r="W966" s="119"/>
      <c r="X966" s="119"/>
      <c r="AH966" s="154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</row>
    <row r="967" spans="21:55" ht="12.75">
      <c r="U967" s="119"/>
      <c r="V967" s="119" t="s">
        <v>32</v>
      </c>
      <c r="W967" s="119"/>
      <c r="X967" s="119"/>
      <c r="AH967" s="154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</row>
    <row r="968" spans="21:55" ht="12.75">
      <c r="U968" s="119"/>
      <c r="V968" s="119" t="s">
        <v>33</v>
      </c>
      <c r="W968" s="119"/>
      <c r="X968" s="119"/>
      <c r="AH968" s="154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</row>
    <row r="969" spans="21:55" ht="12.75">
      <c r="U969" s="119"/>
      <c r="V969" s="119" t="s">
        <v>35</v>
      </c>
      <c r="W969" s="119"/>
      <c r="X969" s="119"/>
      <c r="AH969" s="154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</row>
    <row r="970" spans="21:55" ht="12.75">
      <c r="U970" s="119"/>
      <c r="V970" s="119" t="s">
        <v>37</v>
      </c>
      <c r="W970" s="196"/>
      <c r="X970" s="119"/>
      <c r="AH970" s="154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</row>
    <row r="971" spans="21:55" ht="12.75">
      <c r="U971" s="119"/>
      <c r="V971" s="119" t="s">
        <v>39</v>
      </c>
      <c r="W971" s="119"/>
      <c r="X971" s="119"/>
      <c r="AH971" s="154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</row>
    <row r="972" spans="21:55" ht="12.75">
      <c r="U972" s="119"/>
      <c r="V972" s="119" t="s">
        <v>41</v>
      </c>
      <c r="W972" s="119"/>
      <c r="X972" s="119"/>
      <c r="AH972" s="154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</row>
    <row r="973" spans="21:55" ht="12.75">
      <c r="U973" s="119"/>
      <c r="V973" s="119" t="s">
        <v>42</v>
      </c>
      <c r="W973" s="119"/>
      <c r="X973" s="119"/>
      <c r="AH973" s="154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</row>
    <row r="974" spans="21:55" ht="12.75">
      <c r="U974" s="119"/>
      <c r="V974" s="119" t="s">
        <v>43</v>
      </c>
      <c r="W974" s="196"/>
      <c r="X974" s="119"/>
      <c r="AH974" s="154"/>
      <c r="AI974" s="191"/>
      <c r="AJ974" s="191"/>
      <c r="AK974" s="191"/>
      <c r="AL974" s="191"/>
      <c r="AM974" s="191"/>
      <c r="AN974" s="191"/>
      <c r="AO974" s="191"/>
      <c r="AP974" s="191"/>
      <c r="AQ974" s="191"/>
      <c r="AR974" s="191"/>
      <c r="AS974" s="191"/>
      <c r="AT974" s="191"/>
      <c r="AU974" s="191"/>
      <c r="AV974" s="191"/>
      <c r="AW974" s="191"/>
      <c r="AX974" s="191"/>
      <c r="AY974" s="191"/>
      <c r="AZ974" s="191"/>
      <c r="BA974" s="191"/>
      <c r="BB974" s="191"/>
      <c r="BC974" s="191"/>
    </row>
    <row r="975" spans="21:55" ht="12.75">
      <c r="U975" s="119"/>
      <c r="V975" s="119" t="s">
        <v>44</v>
      </c>
      <c r="W975" s="119"/>
      <c r="X975" s="119"/>
      <c r="AH975" s="154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</row>
    <row r="976" spans="21:55" ht="12.75">
      <c r="U976" s="119"/>
      <c r="V976" s="119"/>
      <c r="W976" s="119"/>
      <c r="X976" s="119"/>
      <c r="AH976" s="154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</row>
    <row r="977" spans="21:55" ht="12.75">
      <c r="U977" s="119">
        <v>43</v>
      </c>
      <c r="V977" s="119" t="s">
        <v>17</v>
      </c>
      <c r="W977" s="119"/>
      <c r="X977" s="119"/>
      <c r="AH977" s="154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</row>
    <row r="978" spans="21:55" ht="12.75">
      <c r="U978" s="119"/>
      <c r="V978" s="119" t="s">
        <v>18</v>
      </c>
      <c r="W978" s="119"/>
      <c r="X978" s="119"/>
      <c r="AH978" s="154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</row>
    <row r="979" spans="21:55" ht="12.75">
      <c r="U979" s="119"/>
      <c r="V979" s="119" t="s">
        <v>20</v>
      </c>
      <c r="W979" s="119"/>
      <c r="X979" s="119"/>
      <c r="AH979" s="154"/>
      <c r="AI979" s="191"/>
      <c r="AJ979" s="191"/>
      <c r="AK979" s="191"/>
      <c r="AL979" s="191"/>
      <c r="AM979" s="191"/>
      <c r="AN979" s="191"/>
      <c r="AO979" s="191"/>
      <c r="AP979" s="191"/>
      <c r="AQ979" s="191"/>
      <c r="AR979" s="191"/>
      <c r="AS979" s="191"/>
      <c r="AT979" s="191"/>
      <c r="AU979" s="191"/>
      <c r="AV979" s="191"/>
      <c r="AW979" s="191"/>
      <c r="AX979" s="191"/>
      <c r="AY979" s="191"/>
      <c r="AZ979" s="191"/>
      <c r="BA979" s="191"/>
      <c r="BB979" s="191"/>
      <c r="BC979" s="191"/>
    </row>
    <row r="980" spans="21:55" ht="12.75">
      <c r="U980" s="119"/>
      <c r="V980" s="119" t="s">
        <v>22</v>
      </c>
      <c r="W980" s="119"/>
      <c r="X980" s="119"/>
      <c r="AH980" s="154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</row>
    <row r="981" spans="21:55" ht="12.75">
      <c r="U981" s="119"/>
      <c r="V981" s="119" t="s">
        <v>24</v>
      </c>
      <c r="W981" s="119"/>
      <c r="X981" s="119"/>
      <c r="AH981" s="154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</row>
    <row r="982" spans="21:55" ht="12.75">
      <c r="U982" s="119"/>
      <c r="V982" s="119" t="s">
        <v>25</v>
      </c>
      <c r="W982" s="119"/>
      <c r="X982" s="119"/>
      <c r="AH982" s="154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</row>
    <row r="983" spans="21:55" ht="12.75">
      <c r="U983" s="119"/>
      <c r="V983" s="119" t="s">
        <v>26</v>
      </c>
      <c r="W983" s="119"/>
      <c r="X983" s="119"/>
      <c r="AH983" s="154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</row>
    <row r="984" spans="21:55" ht="12.75">
      <c r="U984" s="119"/>
      <c r="V984" s="119" t="s">
        <v>27</v>
      </c>
      <c r="W984" s="119"/>
      <c r="X984" s="119"/>
      <c r="AH984" s="154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</row>
    <row r="985" spans="21:55" ht="12.75">
      <c r="U985" s="119"/>
      <c r="V985" s="119" t="s">
        <v>28</v>
      </c>
      <c r="W985" s="119"/>
      <c r="X985" s="119"/>
      <c r="AH985" s="154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</row>
    <row r="986" spans="21:55" ht="12.75">
      <c r="U986" s="119"/>
      <c r="V986" s="119" t="s">
        <v>29</v>
      </c>
      <c r="W986" s="119"/>
      <c r="X986" s="119"/>
      <c r="AH986" s="154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</row>
    <row r="987" spans="21:55" ht="12.75">
      <c r="U987" s="119"/>
      <c r="V987" s="119" t="s">
        <v>30</v>
      </c>
      <c r="W987" s="119"/>
      <c r="X987" s="119"/>
      <c r="AH987" s="154"/>
      <c r="AI987" s="191"/>
      <c r="AJ987" s="191"/>
      <c r="AK987" s="191"/>
      <c r="AL987" s="191"/>
      <c r="AM987" s="191"/>
      <c r="AN987" s="191"/>
      <c r="AO987" s="191"/>
      <c r="AP987" s="191"/>
      <c r="AQ987" s="191"/>
      <c r="AR987" s="191"/>
      <c r="AS987" s="191"/>
      <c r="AT987" s="191"/>
      <c r="AU987" s="191"/>
      <c r="AV987" s="191"/>
      <c r="AW987" s="191"/>
      <c r="AX987" s="191"/>
      <c r="AY987" s="191"/>
      <c r="AZ987" s="191"/>
      <c r="BA987" s="191"/>
      <c r="BB987" s="191"/>
      <c r="BC987" s="191"/>
    </row>
    <row r="988" spans="21:55" ht="12.75">
      <c r="U988" s="119"/>
      <c r="V988" s="119" t="s">
        <v>31</v>
      </c>
      <c r="W988" s="119"/>
      <c r="X988" s="119"/>
      <c r="AH988" s="154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</row>
    <row r="989" spans="21:55" ht="12.75">
      <c r="U989" s="119"/>
      <c r="V989" s="119" t="s">
        <v>32</v>
      </c>
      <c r="W989" s="119"/>
      <c r="X989" s="119"/>
      <c r="AH989" s="154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</row>
    <row r="990" spans="21:55" ht="12.75">
      <c r="U990" s="119"/>
      <c r="V990" s="119" t="s">
        <v>33</v>
      </c>
      <c r="W990" s="119"/>
      <c r="X990" s="119"/>
      <c r="AH990" s="154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</row>
    <row r="991" spans="21:55" ht="12.75">
      <c r="U991" s="119"/>
      <c r="V991" s="119" t="s">
        <v>35</v>
      </c>
      <c r="W991" s="119"/>
      <c r="X991" s="119"/>
      <c r="AH991" s="154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</row>
    <row r="992" spans="21:55" ht="12.75">
      <c r="U992" s="119"/>
      <c r="V992" s="119" t="s">
        <v>37</v>
      </c>
      <c r="W992" s="196"/>
      <c r="X992" s="119"/>
      <c r="AH992" s="154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</row>
    <row r="993" spans="21:55" ht="12.75">
      <c r="U993" s="119"/>
      <c r="V993" s="119" t="s">
        <v>39</v>
      </c>
      <c r="W993" s="119"/>
      <c r="X993" s="119"/>
      <c r="AH993" s="154"/>
      <c r="AI993" s="191"/>
      <c r="AJ993" s="191"/>
      <c r="AK993" s="191"/>
      <c r="AL993" s="191"/>
      <c r="AM993" s="191"/>
      <c r="AN993" s="191"/>
      <c r="AO993" s="191"/>
      <c r="AP993" s="191"/>
      <c r="AQ993" s="191"/>
      <c r="AR993" s="191"/>
      <c r="AS993" s="191"/>
      <c r="AT993" s="191"/>
      <c r="AU993" s="191"/>
      <c r="AV993" s="191"/>
      <c r="AW993" s="191"/>
      <c r="AX993" s="191"/>
      <c r="AY993" s="191"/>
      <c r="AZ993" s="191"/>
      <c r="BA993" s="191"/>
      <c r="BB993" s="191"/>
      <c r="BC993" s="191"/>
    </row>
    <row r="994" spans="21:55" ht="12.75">
      <c r="U994" s="119"/>
      <c r="V994" s="119" t="s">
        <v>41</v>
      </c>
      <c r="W994" s="119"/>
      <c r="X994" s="119"/>
      <c r="AH994" s="154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</row>
    <row r="995" spans="21:55" ht="12.75">
      <c r="U995" s="119"/>
      <c r="V995" s="119" t="s">
        <v>42</v>
      </c>
      <c r="W995" s="119"/>
      <c r="X995" s="119"/>
      <c r="AH995" s="154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</row>
    <row r="996" spans="21:55" ht="12.75">
      <c r="U996" s="119"/>
      <c r="V996" s="119" t="s">
        <v>43</v>
      </c>
      <c r="W996" s="196"/>
      <c r="X996" s="119"/>
      <c r="AH996" s="154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</row>
    <row r="997" spans="21:55" ht="12.75">
      <c r="U997" s="119"/>
      <c r="V997" s="119" t="s">
        <v>44</v>
      </c>
      <c r="W997" s="119"/>
      <c r="X997" s="119"/>
      <c r="AH997" s="154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</row>
    <row r="998" spans="21:55" ht="12.75">
      <c r="U998" s="119"/>
      <c r="V998" s="119"/>
      <c r="W998" s="119"/>
      <c r="X998" s="119"/>
      <c r="AH998" s="154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</row>
    <row r="999" spans="21:55" ht="12.75">
      <c r="U999" s="119">
        <v>44</v>
      </c>
      <c r="V999" s="119" t="s">
        <v>17</v>
      </c>
      <c r="W999" s="119"/>
      <c r="X999" s="119"/>
      <c r="AH999" s="154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</row>
    <row r="1000" spans="21:55" ht="12.75">
      <c r="U1000" s="119"/>
      <c r="V1000" s="119" t="s">
        <v>18</v>
      </c>
      <c r="W1000" s="119"/>
      <c r="X1000" s="119"/>
      <c r="AH1000" s="154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</row>
    <row r="1001" spans="21:55" ht="12.75">
      <c r="U1001" s="119"/>
      <c r="V1001" s="119" t="s">
        <v>20</v>
      </c>
      <c r="W1001" s="119"/>
      <c r="X1001" s="119"/>
      <c r="AH1001" s="154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</row>
    <row r="1002" spans="21:55" ht="12.75">
      <c r="U1002" s="119"/>
      <c r="V1002" s="119" t="s">
        <v>22</v>
      </c>
      <c r="W1002" s="119"/>
      <c r="X1002" s="119"/>
      <c r="AH1002" s="154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</row>
    <row r="1003" spans="21:55" ht="12.75">
      <c r="U1003" s="119"/>
      <c r="V1003" s="119" t="s">
        <v>24</v>
      </c>
      <c r="W1003" s="119"/>
      <c r="X1003" s="119"/>
      <c r="AH1003" s="154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</row>
    <row r="1004" spans="21:55" ht="12.75">
      <c r="U1004" s="119"/>
      <c r="V1004" s="119" t="s">
        <v>25</v>
      </c>
      <c r="W1004" s="119"/>
      <c r="X1004" s="119"/>
      <c r="AH1004" s="154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</row>
    <row r="1005" spans="21:55" ht="12.75">
      <c r="U1005" s="119"/>
      <c r="V1005" s="119" t="s">
        <v>26</v>
      </c>
      <c r="W1005" s="119"/>
      <c r="X1005" s="119"/>
      <c r="AH1005" s="154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</row>
    <row r="1006" spans="21:55" ht="12.75">
      <c r="U1006" s="119"/>
      <c r="V1006" s="119" t="s">
        <v>27</v>
      </c>
      <c r="W1006" s="119"/>
      <c r="X1006" s="119"/>
      <c r="AH1006" s="154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</row>
    <row r="1007" spans="21:55" ht="12.75">
      <c r="U1007" s="119"/>
      <c r="V1007" s="119" t="s">
        <v>28</v>
      </c>
      <c r="W1007" s="119"/>
      <c r="X1007" s="119"/>
      <c r="AH1007" s="154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</row>
    <row r="1008" spans="21:55" ht="12.75">
      <c r="U1008" s="119"/>
      <c r="V1008" s="119" t="s">
        <v>29</v>
      </c>
      <c r="W1008" s="119"/>
      <c r="X1008" s="119"/>
      <c r="AH1008" s="154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</row>
    <row r="1009" spans="21:55" ht="12.75">
      <c r="U1009" s="119"/>
      <c r="V1009" s="119" t="s">
        <v>30</v>
      </c>
      <c r="W1009" s="119"/>
      <c r="X1009" s="119"/>
      <c r="AH1009" s="154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191"/>
      <c r="AS1009" s="191"/>
      <c r="AT1009" s="191"/>
      <c r="AU1009" s="191"/>
      <c r="AV1009" s="191"/>
      <c r="AW1009" s="191"/>
      <c r="AX1009" s="191"/>
      <c r="AY1009" s="191"/>
      <c r="AZ1009" s="191"/>
      <c r="BA1009" s="191"/>
      <c r="BB1009" s="191"/>
      <c r="BC1009" s="191"/>
    </row>
    <row r="1010" spans="21:55" ht="12.75">
      <c r="U1010" s="119"/>
      <c r="V1010" s="119" t="s">
        <v>31</v>
      </c>
      <c r="W1010" s="119"/>
      <c r="X1010" s="119"/>
      <c r="AH1010" s="154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</row>
    <row r="1011" spans="21:55" ht="12.75">
      <c r="U1011" s="119"/>
      <c r="V1011" s="119" t="s">
        <v>32</v>
      </c>
      <c r="W1011" s="119"/>
      <c r="X1011" s="119"/>
      <c r="AH1011" s="154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</row>
    <row r="1012" spans="21:55" ht="12.75">
      <c r="U1012" s="119"/>
      <c r="V1012" s="119" t="s">
        <v>33</v>
      </c>
      <c r="W1012" s="119"/>
      <c r="X1012" s="119"/>
      <c r="AH1012" s="154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</row>
    <row r="1013" spans="21:55" ht="12.75">
      <c r="U1013" s="119"/>
      <c r="V1013" s="119" t="s">
        <v>35</v>
      </c>
      <c r="W1013" s="119"/>
      <c r="X1013" s="119"/>
      <c r="AH1013" s="154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1"/>
      <c r="BB1013" s="191"/>
      <c r="BC1013" s="191"/>
    </row>
    <row r="1014" spans="21:55" ht="12.75">
      <c r="U1014" s="119"/>
      <c r="V1014" s="119" t="s">
        <v>37</v>
      </c>
      <c r="W1014" s="196"/>
      <c r="X1014" s="119"/>
      <c r="AH1014" s="154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</row>
    <row r="1015" spans="21:55" ht="12.75">
      <c r="U1015" s="119"/>
      <c r="V1015" s="119" t="s">
        <v>39</v>
      </c>
      <c r="W1015" s="119"/>
      <c r="X1015" s="119"/>
      <c r="AH1015" s="154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</row>
    <row r="1016" spans="21:55" ht="12.75">
      <c r="U1016" s="119"/>
      <c r="V1016" s="119" t="s">
        <v>41</v>
      </c>
      <c r="W1016" s="119"/>
      <c r="X1016" s="119"/>
      <c r="AH1016" s="154"/>
      <c r="AI1016" s="191"/>
      <c r="AJ1016" s="191"/>
      <c r="AK1016" s="191"/>
      <c r="AL1016" s="191"/>
      <c r="AM1016" s="191"/>
      <c r="AN1016" s="191"/>
      <c r="AO1016" s="191"/>
      <c r="AP1016" s="191"/>
      <c r="AQ1016" s="191"/>
      <c r="AR1016" s="191"/>
      <c r="AS1016" s="191"/>
      <c r="AT1016" s="191"/>
      <c r="AU1016" s="191"/>
      <c r="AV1016" s="191"/>
      <c r="AW1016" s="191"/>
      <c r="AX1016" s="191"/>
      <c r="AY1016" s="191"/>
      <c r="AZ1016" s="191"/>
      <c r="BA1016" s="191"/>
      <c r="BB1016" s="191"/>
      <c r="BC1016" s="191"/>
    </row>
    <row r="1017" spans="21:55" ht="12.75">
      <c r="U1017" s="119"/>
      <c r="V1017" s="119" t="s">
        <v>42</v>
      </c>
      <c r="W1017" s="119"/>
      <c r="X1017" s="119"/>
      <c r="AH1017" s="154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</row>
    <row r="1018" spans="21:55" ht="12.75">
      <c r="U1018" s="119"/>
      <c r="V1018" s="119" t="s">
        <v>43</v>
      </c>
      <c r="W1018" s="196"/>
      <c r="X1018" s="119"/>
      <c r="AH1018" s="154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191"/>
      <c r="AS1018" s="191"/>
      <c r="AT1018" s="191"/>
      <c r="AU1018" s="191"/>
      <c r="AV1018" s="191"/>
      <c r="AW1018" s="191"/>
      <c r="AX1018" s="191"/>
      <c r="AY1018" s="191"/>
      <c r="AZ1018" s="191"/>
      <c r="BA1018" s="191"/>
      <c r="BB1018" s="191"/>
      <c r="BC1018" s="191"/>
    </row>
    <row r="1019" spans="21:55" ht="12.75">
      <c r="U1019" s="119"/>
      <c r="V1019" s="119" t="s">
        <v>44</v>
      </c>
      <c r="W1019" s="119"/>
      <c r="X1019" s="119"/>
      <c r="AH1019" s="154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</row>
    <row r="1020" spans="21:55" ht="12.75">
      <c r="U1020" s="119"/>
      <c r="V1020" s="119"/>
      <c r="W1020" s="119"/>
      <c r="X1020" s="119"/>
      <c r="AH1020" s="197" t="e">
        <f>#REF!</f>
        <v>#REF!</v>
      </c>
      <c r="AI1020" s="198"/>
      <c r="AJ1020" s="198"/>
      <c r="AK1020" s="198"/>
      <c r="AL1020" s="198"/>
      <c r="AM1020" s="198"/>
      <c r="AN1020" s="198"/>
      <c r="AO1020" s="198"/>
      <c r="AP1020" s="198"/>
      <c r="AQ1020" s="198"/>
      <c r="AR1020" s="198"/>
      <c r="AS1020" s="198"/>
      <c r="AT1020" s="198"/>
      <c r="AU1020" s="198"/>
      <c r="AV1020" s="198"/>
      <c r="AW1020" s="198"/>
      <c r="AX1020" s="198"/>
      <c r="AY1020" s="198"/>
      <c r="AZ1020" s="198"/>
      <c r="BA1020" s="198"/>
      <c r="BB1020" s="198"/>
      <c r="BC1020" s="198"/>
    </row>
    <row r="1021" spans="21:55" ht="12.75">
      <c r="U1021" s="119">
        <v>45</v>
      </c>
      <c r="V1021" s="119" t="s">
        <v>17</v>
      </c>
      <c r="W1021" s="119"/>
      <c r="X1021" s="119"/>
      <c r="AH1021" s="154"/>
      <c r="AI1021" s="191"/>
      <c r="AJ1021" s="191"/>
      <c r="AK1021" s="191"/>
      <c r="AL1021" s="191"/>
      <c r="AM1021" s="191"/>
      <c r="AN1021" s="191"/>
      <c r="AO1021" s="191"/>
      <c r="AP1021" s="191"/>
      <c r="AQ1021" s="191"/>
      <c r="AR1021" s="191"/>
      <c r="AS1021" s="191"/>
      <c r="AT1021" s="191"/>
      <c r="AU1021" s="191"/>
      <c r="AV1021" s="191"/>
      <c r="AW1021" s="191"/>
      <c r="AX1021" s="191"/>
      <c r="AY1021" s="191"/>
      <c r="AZ1021" s="191"/>
      <c r="BA1021" s="191"/>
      <c r="BB1021" s="191"/>
      <c r="BC1021" s="191"/>
    </row>
    <row r="1022" spans="21:55" ht="12.75">
      <c r="U1022" s="119"/>
      <c r="V1022" s="119" t="s">
        <v>18</v>
      </c>
      <c r="W1022" s="119"/>
      <c r="X1022" s="119"/>
      <c r="AH1022" s="154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</row>
    <row r="1023" spans="21:55" ht="12.75">
      <c r="U1023" s="119"/>
      <c r="V1023" s="119" t="s">
        <v>20</v>
      </c>
      <c r="W1023" s="119"/>
      <c r="X1023" s="119"/>
      <c r="AH1023" s="154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</row>
    <row r="1024" spans="21:55" ht="12.75">
      <c r="U1024" s="119"/>
      <c r="V1024" s="119" t="s">
        <v>22</v>
      </c>
      <c r="W1024" s="119"/>
      <c r="X1024" s="119"/>
      <c r="AH1024" s="154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91"/>
      <c r="AY1024" s="191"/>
      <c r="AZ1024" s="191"/>
      <c r="BA1024" s="191"/>
      <c r="BB1024" s="191"/>
      <c r="BC1024" s="191"/>
    </row>
    <row r="1025" spans="21:55" ht="12.75">
      <c r="U1025" s="119"/>
      <c r="V1025" s="119" t="s">
        <v>24</v>
      </c>
      <c r="W1025" s="119"/>
      <c r="X1025" s="119"/>
      <c r="AH1025" s="154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</row>
    <row r="1026" spans="21:55" ht="12.75">
      <c r="U1026" s="119"/>
      <c r="V1026" s="119" t="s">
        <v>25</v>
      </c>
      <c r="W1026" s="119"/>
      <c r="X1026" s="119"/>
      <c r="AH1026" s="154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</row>
    <row r="1027" spans="21:55" ht="12.75">
      <c r="U1027" s="119"/>
      <c r="V1027" s="119" t="s">
        <v>26</v>
      </c>
      <c r="W1027" s="119"/>
      <c r="X1027" s="119"/>
      <c r="AH1027" s="154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</row>
    <row r="1028" spans="21:55" ht="12.75">
      <c r="U1028" s="119"/>
      <c r="V1028" s="119" t="s">
        <v>27</v>
      </c>
      <c r="W1028" s="119"/>
      <c r="X1028" s="119"/>
      <c r="AH1028" s="154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</row>
    <row r="1029" spans="21:55" ht="12.75">
      <c r="U1029" s="119"/>
      <c r="V1029" s="119" t="s">
        <v>28</v>
      </c>
      <c r="W1029" s="119"/>
      <c r="X1029" s="119"/>
      <c r="AH1029" s="154"/>
      <c r="AI1029" s="191"/>
      <c r="AJ1029" s="191"/>
      <c r="AK1029" s="191"/>
      <c r="AL1029" s="191"/>
      <c r="AM1029" s="191"/>
      <c r="AN1029" s="191"/>
      <c r="AO1029" s="191"/>
      <c r="AP1029" s="191"/>
      <c r="AQ1029" s="191"/>
      <c r="AR1029" s="191"/>
      <c r="AS1029" s="191"/>
      <c r="AT1029" s="191"/>
      <c r="AU1029" s="191"/>
      <c r="AV1029" s="191"/>
      <c r="AW1029" s="191"/>
      <c r="AX1029" s="191"/>
      <c r="AY1029" s="191"/>
      <c r="AZ1029" s="191"/>
      <c r="BA1029" s="191"/>
      <c r="BB1029" s="191"/>
      <c r="BC1029" s="191"/>
    </row>
    <row r="1030" spans="21:55" ht="12.75">
      <c r="U1030" s="119"/>
      <c r="V1030" s="119" t="s">
        <v>29</v>
      </c>
      <c r="W1030" s="119"/>
      <c r="X1030" s="119"/>
      <c r="AH1030" s="154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</row>
    <row r="1031" spans="21:55" ht="12.75">
      <c r="U1031" s="119"/>
      <c r="V1031" s="119" t="s">
        <v>30</v>
      </c>
      <c r="W1031" s="119"/>
      <c r="X1031" s="119"/>
      <c r="AH1031" s="154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</row>
    <row r="1032" spans="21:55" ht="12.75">
      <c r="U1032" s="119"/>
      <c r="V1032" s="119" t="s">
        <v>31</v>
      </c>
      <c r="W1032" s="119"/>
      <c r="X1032" s="119"/>
      <c r="AH1032" s="154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</row>
    <row r="1033" spans="21:55" ht="12.75">
      <c r="U1033" s="119"/>
      <c r="V1033" s="119" t="s">
        <v>32</v>
      </c>
      <c r="W1033" s="119"/>
      <c r="X1033" s="119"/>
      <c r="AH1033" s="154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</row>
    <row r="1034" spans="21:55" ht="12.75">
      <c r="U1034" s="119"/>
      <c r="V1034" s="119" t="s">
        <v>33</v>
      </c>
      <c r="W1034" s="119"/>
      <c r="X1034" s="119"/>
      <c r="AH1034" s="154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</row>
    <row r="1035" spans="21:55" ht="12.75">
      <c r="U1035" s="119"/>
      <c r="V1035" s="119" t="s">
        <v>35</v>
      </c>
      <c r="W1035" s="119"/>
      <c r="X1035" s="119"/>
      <c r="AH1035" s="154"/>
      <c r="AI1035" s="191"/>
      <c r="AJ1035" s="191"/>
      <c r="AK1035" s="191"/>
      <c r="AL1035" s="191"/>
      <c r="AM1035" s="191"/>
      <c r="AN1035" s="191"/>
      <c r="AO1035" s="191"/>
      <c r="AP1035" s="191"/>
      <c r="AQ1035" s="191"/>
      <c r="AR1035" s="191"/>
      <c r="AS1035" s="191"/>
      <c r="AT1035" s="191"/>
      <c r="AU1035" s="191"/>
      <c r="AV1035" s="191"/>
      <c r="AW1035" s="191"/>
      <c r="AX1035" s="191"/>
      <c r="AY1035" s="191"/>
      <c r="AZ1035" s="191"/>
      <c r="BA1035" s="191"/>
      <c r="BB1035" s="191"/>
      <c r="BC1035" s="191"/>
    </row>
    <row r="1036" spans="21:55" ht="12.75">
      <c r="U1036" s="119"/>
      <c r="V1036" s="119" t="s">
        <v>37</v>
      </c>
      <c r="W1036" s="196"/>
      <c r="X1036" s="119"/>
      <c r="AH1036" s="154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</row>
    <row r="1037" spans="21:55" ht="12.75">
      <c r="U1037" s="119"/>
      <c r="V1037" s="119" t="s">
        <v>39</v>
      </c>
      <c r="W1037" s="119"/>
      <c r="X1037" s="119"/>
      <c r="AH1037" s="154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</row>
    <row r="1038" spans="21:55" ht="12.75">
      <c r="U1038" s="119"/>
      <c r="V1038" s="119" t="s">
        <v>41</v>
      </c>
      <c r="W1038" s="119"/>
      <c r="X1038" s="119"/>
      <c r="AH1038" s="154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</row>
    <row r="1039" spans="21:55" ht="12.75">
      <c r="U1039" s="119"/>
      <c r="V1039" s="119" t="s">
        <v>42</v>
      </c>
      <c r="W1039" s="119"/>
      <c r="X1039" s="119"/>
      <c r="AH1039" s="154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</row>
    <row r="1040" spans="21:55" ht="12.75">
      <c r="U1040" s="119"/>
      <c r="V1040" s="119" t="s">
        <v>43</v>
      </c>
      <c r="W1040" s="196"/>
      <c r="X1040" s="119"/>
      <c r="AH1040" s="154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</row>
    <row r="1041" spans="21:55" ht="12.75">
      <c r="U1041" s="119"/>
      <c r="V1041" s="119" t="s">
        <v>44</v>
      </c>
      <c r="W1041" s="119"/>
      <c r="X1041" s="119"/>
      <c r="AH1041" s="154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</row>
    <row r="1042" spans="21:55" ht="12.75">
      <c r="U1042" s="119"/>
      <c r="V1042" s="119"/>
      <c r="W1042" s="119"/>
      <c r="X1042" s="119"/>
      <c r="AH1042" s="154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</row>
    <row r="1043" spans="21:55" ht="12.75">
      <c r="U1043" s="119">
        <v>46</v>
      </c>
      <c r="V1043" s="119" t="s">
        <v>17</v>
      </c>
      <c r="W1043" s="119"/>
      <c r="X1043" s="119"/>
      <c r="AH1043" s="154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</row>
    <row r="1044" spans="21:55" ht="12.75">
      <c r="U1044" s="119"/>
      <c r="V1044" s="119" t="s">
        <v>18</v>
      </c>
      <c r="W1044" s="119"/>
      <c r="X1044" s="119"/>
      <c r="AH1044" s="154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</row>
    <row r="1045" spans="21:55" ht="12.75">
      <c r="U1045" s="119"/>
      <c r="V1045" s="119" t="s">
        <v>20</v>
      </c>
      <c r="W1045" s="119"/>
      <c r="X1045" s="119"/>
      <c r="AH1045" s="154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191"/>
      <c r="AS1045" s="191"/>
      <c r="AT1045" s="191"/>
      <c r="AU1045" s="191"/>
      <c r="AV1045" s="191"/>
      <c r="AW1045" s="191"/>
      <c r="AX1045" s="191"/>
      <c r="AY1045" s="191"/>
      <c r="AZ1045" s="191"/>
      <c r="BA1045" s="191"/>
      <c r="BB1045" s="191"/>
      <c r="BC1045" s="191"/>
    </row>
    <row r="1046" spans="21:55" ht="12.75">
      <c r="U1046" s="119"/>
      <c r="V1046" s="119" t="s">
        <v>22</v>
      </c>
      <c r="W1046" s="119"/>
      <c r="X1046" s="119"/>
      <c r="AH1046" s="154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</row>
    <row r="1047" spans="21:55" ht="12.75">
      <c r="U1047" s="119"/>
      <c r="V1047" s="119" t="s">
        <v>24</v>
      </c>
      <c r="W1047" s="119"/>
      <c r="X1047" s="119"/>
      <c r="AH1047" s="154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191"/>
      <c r="AS1047" s="191"/>
      <c r="AT1047" s="191"/>
      <c r="AU1047" s="191"/>
      <c r="AV1047" s="191"/>
      <c r="AW1047" s="191"/>
      <c r="AX1047" s="191"/>
      <c r="AY1047" s="191"/>
      <c r="AZ1047" s="191"/>
      <c r="BA1047" s="191"/>
      <c r="BB1047" s="191"/>
      <c r="BC1047" s="191"/>
    </row>
    <row r="1048" spans="21:55" ht="12.75">
      <c r="U1048" s="119"/>
      <c r="V1048" s="119" t="s">
        <v>25</v>
      </c>
      <c r="W1048" s="119"/>
      <c r="X1048" s="119"/>
      <c r="AH1048" s="154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</row>
    <row r="1049" spans="21:55" ht="12.75">
      <c r="U1049" s="119"/>
      <c r="V1049" s="119" t="s">
        <v>26</v>
      </c>
      <c r="W1049" s="119"/>
      <c r="X1049" s="119"/>
      <c r="AH1049" s="154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</row>
    <row r="1050" spans="21:55" ht="12.75">
      <c r="U1050" s="119"/>
      <c r="V1050" s="119" t="s">
        <v>27</v>
      </c>
      <c r="W1050" s="119"/>
      <c r="X1050" s="119"/>
      <c r="AH1050" s="154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</row>
    <row r="1051" spans="21:55" ht="12.75">
      <c r="U1051" s="119"/>
      <c r="V1051" s="119" t="s">
        <v>28</v>
      </c>
      <c r="W1051" s="119"/>
      <c r="X1051" s="119"/>
      <c r="AH1051" s="154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</row>
    <row r="1052" spans="21:55" ht="12.75">
      <c r="U1052" s="119"/>
      <c r="V1052" s="119" t="s">
        <v>29</v>
      </c>
      <c r="W1052" s="119"/>
      <c r="X1052" s="119"/>
      <c r="AH1052" s="154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</row>
    <row r="1053" spans="21:55" ht="12.75">
      <c r="U1053" s="119"/>
      <c r="V1053" s="119" t="s">
        <v>30</v>
      </c>
      <c r="W1053" s="119"/>
      <c r="X1053" s="119"/>
      <c r="AH1053" s="154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</row>
    <row r="1054" spans="21:55" ht="12.75">
      <c r="U1054" s="119"/>
      <c r="V1054" s="119" t="s">
        <v>31</v>
      </c>
      <c r="W1054" s="119"/>
      <c r="X1054" s="119"/>
      <c r="AH1054" s="154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</row>
    <row r="1055" spans="21:55" ht="12.75">
      <c r="U1055" s="119"/>
      <c r="V1055" s="119" t="s">
        <v>32</v>
      </c>
      <c r="W1055" s="119"/>
      <c r="X1055" s="119"/>
      <c r="AH1055" s="154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191"/>
      <c r="AS1055" s="191"/>
      <c r="AT1055" s="191"/>
      <c r="AU1055" s="191"/>
      <c r="AV1055" s="191"/>
      <c r="AW1055" s="191"/>
      <c r="AX1055" s="191"/>
      <c r="AY1055" s="191"/>
      <c r="AZ1055" s="191"/>
      <c r="BA1055" s="191"/>
      <c r="BB1055" s="191"/>
      <c r="BC1055" s="191"/>
    </row>
    <row r="1056" spans="21:55" ht="12.75">
      <c r="U1056" s="119"/>
      <c r="V1056" s="119" t="s">
        <v>33</v>
      </c>
      <c r="W1056" s="119"/>
      <c r="X1056" s="119"/>
      <c r="AH1056" s="154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</row>
    <row r="1057" spans="21:55" ht="12.75">
      <c r="U1057" s="119"/>
      <c r="V1057" s="119" t="s">
        <v>35</v>
      </c>
      <c r="W1057" s="119"/>
      <c r="X1057" s="119"/>
      <c r="AH1057" s="154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</row>
    <row r="1058" spans="21:55" ht="12.75">
      <c r="U1058" s="119"/>
      <c r="V1058" s="119" t="s">
        <v>37</v>
      </c>
      <c r="W1058" s="196"/>
      <c r="X1058" s="119"/>
      <c r="AH1058" s="154"/>
      <c r="AI1058" s="191"/>
      <c r="AJ1058" s="191"/>
      <c r="AK1058" s="191"/>
      <c r="AL1058" s="191"/>
      <c r="AM1058" s="191"/>
      <c r="AN1058" s="191"/>
      <c r="AO1058" s="191"/>
      <c r="AP1058" s="191"/>
      <c r="AQ1058" s="191"/>
      <c r="AR1058" s="191"/>
      <c r="AS1058" s="191"/>
      <c r="AT1058" s="191"/>
      <c r="AU1058" s="191"/>
      <c r="AV1058" s="191"/>
      <c r="AW1058" s="191"/>
      <c r="AX1058" s="191"/>
      <c r="AY1058" s="191"/>
      <c r="AZ1058" s="191"/>
      <c r="BA1058" s="191"/>
      <c r="BB1058" s="191"/>
      <c r="BC1058" s="191"/>
    </row>
    <row r="1059" spans="21:55" ht="12.75">
      <c r="U1059" s="119"/>
      <c r="V1059" s="119" t="s">
        <v>39</v>
      </c>
      <c r="W1059" s="119"/>
      <c r="X1059" s="119"/>
      <c r="AH1059" s="154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</row>
    <row r="1060" spans="21:55" ht="12.75">
      <c r="U1060" s="119"/>
      <c r="V1060" s="119" t="s">
        <v>41</v>
      </c>
      <c r="W1060" s="119"/>
      <c r="X1060" s="119"/>
      <c r="AH1060" s="154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</row>
    <row r="1061" spans="21:55" ht="12.75">
      <c r="U1061" s="119"/>
      <c r="V1061" s="119" t="s">
        <v>42</v>
      </c>
      <c r="W1061" s="119"/>
      <c r="X1061" s="119"/>
      <c r="AH1061" s="154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</row>
    <row r="1062" spans="21:55" ht="12.75">
      <c r="U1062" s="119"/>
      <c r="V1062" s="119" t="s">
        <v>43</v>
      </c>
      <c r="W1062" s="196"/>
      <c r="X1062" s="119"/>
      <c r="AH1062" s="154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</row>
    <row r="1063" spans="21:55" ht="12.75">
      <c r="U1063" s="119"/>
      <c r="V1063" s="119" t="s">
        <v>44</v>
      </c>
      <c r="W1063" s="119"/>
      <c r="X1063" s="119"/>
      <c r="AH1063" s="154"/>
      <c r="AI1063" s="191"/>
      <c r="AJ1063" s="191"/>
      <c r="AK1063" s="191"/>
      <c r="AL1063" s="191"/>
      <c r="AM1063" s="191"/>
      <c r="AN1063" s="191"/>
      <c r="AO1063" s="191"/>
      <c r="AP1063" s="191"/>
      <c r="AQ1063" s="191"/>
      <c r="AR1063" s="191"/>
      <c r="AS1063" s="191"/>
      <c r="AT1063" s="191"/>
      <c r="AU1063" s="191"/>
      <c r="AV1063" s="191"/>
      <c r="AW1063" s="191"/>
      <c r="AX1063" s="191"/>
      <c r="AY1063" s="191"/>
      <c r="AZ1063" s="191"/>
      <c r="BA1063" s="191"/>
      <c r="BB1063" s="191"/>
      <c r="BC1063" s="191"/>
    </row>
    <row r="1064" spans="21:55" ht="12.75">
      <c r="U1064" s="119"/>
      <c r="V1064" s="119"/>
      <c r="W1064" s="119"/>
      <c r="X1064" s="119"/>
      <c r="AH1064" s="154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</row>
    <row r="1065" spans="21:55" ht="12.75">
      <c r="U1065" s="119">
        <v>47</v>
      </c>
      <c r="V1065" s="119" t="s">
        <v>17</v>
      </c>
      <c r="W1065" s="119"/>
      <c r="X1065" s="119"/>
      <c r="AH1065" s="154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</row>
    <row r="1066" spans="21:55" ht="12.75">
      <c r="U1066" s="119"/>
      <c r="V1066" s="119" t="s">
        <v>18</v>
      </c>
      <c r="W1066" s="119"/>
      <c r="X1066" s="119"/>
      <c r="AH1066" s="154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</row>
    <row r="1067" spans="21:55" ht="12.75">
      <c r="U1067" s="119"/>
      <c r="V1067" s="119" t="s">
        <v>20</v>
      </c>
      <c r="W1067" s="119"/>
      <c r="X1067" s="119"/>
      <c r="AH1067" s="154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</row>
    <row r="1068" spans="21:55" ht="12.75">
      <c r="U1068" s="119"/>
      <c r="V1068" s="119" t="s">
        <v>22</v>
      </c>
      <c r="W1068" s="119"/>
      <c r="X1068" s="119"/>
      <c r="AH1068" s="154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</row>
    <row r="1069" spans="21:55" ht="12.75">
      <c r="U1069" s="119"/>
      <c r="V1069" s="119" t="s">
        <v>24</v>
      </c>
      <c r="W1069" s="119"/>
      <c r="X1069" s="119"/>
      <c r="AH1069" s="154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</row>
    <row r="1070" spans="21:55" ht="12.75">
      <c r="U1070" s="119"/>
      <c r="V1070" s="119" t="s">
        <v>25</v>
      </c>
      <c r="W1070" s="119"/>
      <c r="X1070" s="119"/>
      <c r="AH1070" s="154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</row>
    <row r="1071" spans="21:55" ht="12.75">
      <c r="U1071" s="119"/>
      <c r="V1071" s="119" t="s">
        <v>26</v>
      </c>
      <c r="W1071" s="119"/>
      <c r="X1071" s="119"/>
      <c r="AH1071" s="154"/>
      <c r="AI1071" s="191"/>
      <c r="AJ1071" s="191"/>
      <c r="AK1071" s="191"/>
      <c r="AL1071" s="191"/>
      <c r="AM1071" s="191"/>
      <c r="AN1071" s="191"/>
      <c r="AO1071" s="191"/>
      <c r="AP1071" s="191"/>
      <c r="AQ1071" s="191"/>
      <c r="AR1071" s="191"/>
      <c r="AS1071" s="191"/>
      <c r="AT1071" s="191"/>
      <c r="AU1071" s="191"/>
      <c r="AV1071" s="191"/>
      <c r="AW1071" s="191"/>
      <c r="AX1071" s="191"/>
      <c r="AY1071" s="191"/>
      <c r="AZ1071" s="191"/>
      <c r="BA1071" s="191"/>
      <c r="BB1071" s="191"/>
      <c r="BC1071" s="191"/>
    </row>
    <row r="1072" spans="21:55" ht="12.75">
      <c r="U1072" s="119"/>
      <c r="V1072" s="119" t="s">
        <v>27</v>
      </c>
      <c r="W1072" s="119"/>
      <c r="X1072" s="119"/>
      <c r="AH1072" s="154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</row>
    <row r="1073" spans="21:55" ht="12.75">
      <c r="U1073" s="119"/>
      <c r="V1073" s="119" t="s">
        <v>28</v>
      </c>
      <c r="W1073" s="119"/>
      <c r="X1073" s="119"/>
      <c r="AH1073" s="154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</row>
    <row r="1074" spans="21:55" ht="12.75">
      <c r="U1074" s="119"/>
      <c r="V1074" s="119" t="s">
        <v>29</v>
      </c>
      <c r="W1074" s="119"/>
      <c r="X1074" s="119"/>
      <c r="AH1074" s="154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</row>
    <row r="1075" spans="21:55" ht="12.75">
      <c r="U1075" s="119"/>
      <c r="V1075" s="119" t="s">
        <v>30</v>
      </c>
      <c r="W1075" s="119"/>
      <c r="X1075" s="119"/>
      <c r="AH1075" s="154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</row>
    <row r="1076" spans="21:55" ht="12.75">
      <c r="U1076" s="119"/>
      <c r="V1076" s="119" t="s">
        <v>31</v>
      </c>
      <c r="W1076" s="119"/>
      <c r="X1076" s="119"/>
      <c r="AH1076" s="154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</row>
    <row r="1077" spans="21:55" ht="12.75">
      <c r="U1077" s="119"/>
      <c r="V1077" s="119" t="s">
        <v>32</v>
      </c>
      <c r="W1077" s="119"/>
      <c r="X1077" s="119"/>
      <c r="AH1077" s="154"/>
      <c r="AI1077" s="191"/>
      <c r="AJ1077" s="191"/>
      <c r="AK1077" s="191"/>
      <c r="AL1077" s="191"/>
      <c r="AM1077" s="191"/>
      <c r="AN1077" s="191"/>
      <c r="AO1077" s="191"/>
      <c r="AP1077" s="191"/>
      <c r="AQ1077" s="191"/>
      <c r="AR1077" s="191"/>
      <c r="AS1077" s="191"/>
      <c r="AT1077" s="191"/>
      <c r="AU1077" s="191"/>
      <c r="AV1077" s="191"/>
      <c r="AW1077" s="191"/>
      <c r="AX1077" s="191"/>
      <c r="AY1077" s="191"/>
      <c r="AZ1077" s="191"/>
      <c r="BA1077" s="191"/>
      <c r="BB1077" s="191"/>
      <c r="BC1077" s="191"/>
    </row>
    <row r="1078" spans="21:55" ht="12.75">
      <c r="U1078" s="119"/>
      <c r="V1078" s="119" t="s">
        <v>33</v>
      </c>
      <c r="W1078" s="119"/>
      <c r="X1078" s="119"/>
      <c r="AH1078" s="154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</row>
    <row r="1079" spans="21:55" ht="12.75">
      <c r="U1079" s="119"/>
      <c r="V1079" s="119" t="s">
        <v>35</v>
      </c>
      <c r="W1079" s="119"/>
      <c r="X1079" s="119"/>
      <c r="AH1079" s="154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</row>
    <row r="1080" spans="21:55" ht="12.75">
      <c r="U1080" s="119"/>
      <c r="V1080" s="119" t="s">
        <v>37</v>
      </c>
      <c r="W1080" s="196"/>
      <c r="X1080" s="119"/>
      <c r="AH1080" s="154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</row>
    <row r="1081" spans="21:55" ht="12.75">
      <c r="U1081" s="119"/>
      <c r="V1081" s="119" t="s">
        <v>39</v>
      </c>
      <c r="W1081" s="119"/>
      <c r="X1081" s="119"/>
      <c r="AH1081" s="154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</row>
    <row r="1082" spans="21:55" ht="12.75">
      <c r="U1082" s="119"/>
      <c r="V1082" s="119" t="s">
        <v>41</v>
      </c>
      <c r="W1082" s="119"/>
      <c r="X1082" s="119"/>
      <c r="AH1082" s="154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</row>
    <row r="1083" spans="21:55" ht="12.75">
      <c r="U1083" s="119"/>
      <c r="V1083" s="119" t="s">
        <v>42</v>
      </c>
      <c r="W1083" s="119"/>
      <c r="X1083" s="119"/>
      <c r="AH1083" s="154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</row>
    <row r="1084" spans="21:55" ht="12.75">
      <c r="U1084" s="119"/>
      <c r="V1084" s="119" t="s">
        <v>43</v>
      </c>
      <c r="W1084" s="196"/>
      <c r="X1084" s="119"/>
      <c r="AH1084" s="154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</row>
    <row r="1085" spans="21:55" ht="12.75">
      <c r="U1085" s="119"/>
      <c r="V1085" s="119" t="s">
        <v>44</v>
      </c>
      <c r="W1085" s="119"/>
      <c r="X1085" s="119"/>
      <c r="AH1085" s="154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</row>
    <row r="1086" spans="21:55" ht="12.75">
      <c r="U1086" s="119"/>
      <c r="V1086" s="119"/>
      <c r="W1086" s="119"/>
      <c r="X1086" s="119"/>
      <c r="AH1086" s="154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</row>
    <row r="1087" spans="21:55" ht="12.75">
      <c r="U1087" s="119">
        <v>48</v>
      </c>
      <c r="V1087" s="119" t="s">
        <v>17</v>
      </c>
      <c r="W1087" s="119"/>
      <c r="X1087" s="119"/>
      <c r="AH1087" s="154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</row>
    <row r="1088" spans="21:55" ht="12.75">
      <c r="U1088" s="119"/>
      <c r="V1088" s="119" t="s">
        <v>18</v>
      </c>
      <c r="W1088" s="119"/>
      <c r="X1088" s="119"/>
      <c r="AH1088" s="154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</row>
    <row r="1089" spans="21:55" ht="12.75">
      <c r="U1089" s="119"/>
      <c r="V1089" s="119" t="s">
        <v>20</v>
      </c>
      <c r="W1089" s="119"/>
      <c r="X1089" s="119"/>
      <c r="AH1089" s="154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</row>
    <row r="1090" spans="21:55" ht="12.75">
      <c r="U1090" s="119"/>
      <c r="V1090" s="119" t="s">
        <v>22</v>
      </c>
      <c r="W1090" s="119"/>
      <c r="X1090" s="119"/>
      <c r="AH1090" s="154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</row>
    <row r="1091" spans="21:55" ht="12.75">
      <c r="U1091" s="119"/>
      <c r="V1091" s="119" t="s">
        <v>24</v>
      </c>
      <c r="W1091" s="119"/>
      <c r="X1091" s="119"/>
      <c r="AH1091" s="154"/>
      <c r="AI1091" s="191"/>
      <c r="AJ1091" s="191"/>
      <c r="AK1091" s="191"/>
      <c r="AL1091" s="191"/>
      <c r="AM1091" s="191"/>
      <c r="AN1091" s="191"/>
      <c r="AO1091" s="191"/>
      <c r="AP1091" s="191"/>
      <c r="AQ1091" s="191"/>
      <c r="AR1091" s="191"/>
      <c r="AS1091" s="191"/>
      <c r="AT1091" s="191"/>
      <c r="AU1091" s="191"/>
      <c r="AV1091" s="191"/>
      <c r="AW1091" s="191"/>
      <c r="AX1091" s="191"/>
      <c r="AY1091" s="191"/>
      <c r="AZ1091" s="191"/>
      <c r="BA1091" s="191"/>
      <c r="BB1091" s="191"/>
      <c r="BC1091" s="191"/>
    </row>
    <row r="1092" spans="21:55" ht="12.75">
      <c r="U1092" s="119"/>
      <c r="V1092" s="119" t="s">
        <v>25</v>
      </c>
      <c r="W1092" s="119"/>
      <c r="X1092" s="119"/>
      <c r="AH1092" s="154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</row>
    <row r="1093" spans="21:55" ht="12.75">
      <c r="U1093" s="119"/>
      <c r="V1093" s="119" t="s">
        <v>26</v>
      </c>
      <c r="W1093" s="119"/>
      <c r="X1093" s="119"/>
      <c r="AH1093" s="154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</row>
    <row r="1094" spans="21:55" ht="12.75">
      <c r="U1094" s="119"/>
      <c r="V1094" s="119" t="s">
        <v>27</v>
      </c>
      <c r="W1094" s="119"/>
      <c r="X1094" s="119"/>
      <c r="AH1094" s="154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</row>
    <row r="1095" spans="21:55" ht="12.75">
      <c r="U1095" s="119"/>
      <c r="V1095" s="119" t="s">
        <v>28</v>
      </c>
      <c r="W1095" s="119"/>
      <c r="X1095" s="119"/>
      <c r="AH1095" s="154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</row>
    <row r="1096" spans="21:55" ht="12.75">
      <c r="U1096" s="119"/>
      <c r="V1096" s="119" t="s">
        <v>29</v>
      </c>
      <c r="W1096" s="119"/>
      <c r="X1096" s="119"/>
      <c r="AH1096" s="154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</row>
    <row r="1097" spans="21:55" ht="12.75">
      <c r="U1097" s="119"/>
      <c r="V1097" s="119" t="s">
        <v>30</v>
      </c>
      <c r="W1097" s="119"/>
      <c r="X1097" s="119"/>
      <c r="AH1097" s="154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</row>
    <row r="1098" spans="21:55" ht="12.75">
      <c r="U1098" s="119"/>
      <c r="V1098" s="119" t="s">
        <v>31</v>
      </c>
      <c r="W1098" s="119"/>
      <c r="X1098" s="119"/>
      <c r="AH1098" s="154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</row>
    <row r="1099" spans="21:55" ht="12.75">
      <c r="U1099" s="119"/>
      <c r="V1099" s="119" t="s">
        <v>32</v>
      </c>
      <c r="W1099" s="119"/>
      <c r="X1099" s="119"/>
      <c r="AH1099" s="154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</row>
    <row r="1100" spans="21:55" ht="12.75">
      <c r="U1100" s="119"/>
      <c r="V1100" s="119" t="s">
        <v>33</v>
      </c>
      <c r="W1100" s="119"/>
      <c r="X1100" s="119"/>
      <c r="AH1100" s="154"/>
      <c r="AI1100" s="191"/>
      <c r="AJ1100" s="191"/>
      <c r="AK1100" s="191"/>
      <c r="AL1100" s="191"/>
      <c r="AM1100" s="191"/>
      <c r="AN1100" s="191"/>
      <c r="AO1100" s="191"/>
      <c r="AP1100" s="191"/>
      <c r="AQ1100" s="191"/>
      <c r="AR1100" s="191"/>
      <c r="AS1100" s="191"/>
      <c r="AT1100" s="191"/>
      <c r="AU1100" s="191"/>
      <c r="AV1100" s="191"/>
      <c r="AW1100" s="191"/>
      <c r="AX1100" s="191"/>
      <c r="AY1100" s="191"/>
      <c r="AZ1100" s="191"/>
      <c r="BA1100" s="191"/>
      <c r="BB1100" s="191"/>
      <c r="BC1100" s="191"/>
    </row>
    <row r="1101" spans="21:55" ht="12.75">
      <c r="U1101" s="119"/>
      <c r="V1101" s="119" t="s">
        <v>35</v>
      </c>
      <c r="W1101" s="119"/>
      <c r="X1101" s="119"/>
      <c r="AH1101" s="154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191"/>
      <c r="AS1101" s="191"/>
      <c r="AT1101" s="191"/>
      <c r="AU1101" s="191"/>
      <c r="AV1101" s="191"/>
      <c r="AW1101" s="191"/>
      <c r="AX1101" s="191"/>
      <c r="AY1101" s="191"/>
      <c r="AZ1101" s="191"/>
      <c r="BA1101" s="191"/>
      <c r="BB1101" s="191"/>
      <c r="BC1101" s="191"/>
    </row>
    <row r="1102" spans="21:55" ht="12.75">
      <c r="U1102" s="119"/>
      <c r="V1102" s="119" t="s">
        <v>37</v>
      </c>
      <c r="W1102" s="196"/>
      <c r="X1102" s="119"/>
      <c r="AH1102" s="154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</row>
    <row r="1103" spans="21:55" ht="12.75">
      <c r="U1103" s="119"/>
      <c r="V1103" s="119" t="s">
        <v>39</v>
      </c>
      <c r="W1103" s="119"/>
      <c r="X1103" s="119"/>
      <c r="AH1103" s="154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</row>
    <row r="1104" spans="21:55" ht="12.75">
      <c r="U1104" s="119"/>
      <c r="V1104" s="119" t="s">
        <v>41</v>
      </c>
      <c r="W1104" s="119"/>
      <c r="X1104" s="119"/>
      <c r="AH1104" s="154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</row>
    <row r="1105" spans="21:55" ht="12.75">
      <c r="U1105" s="119"/>
      <c r="V1105" s="119" t="s">
        <v>42</v>
      </c>
      <c r="W1105" s="119"/>
      <c r="X1105" s="119"/>
      <c r="AH1105" s="154"/>
      <c r="AI1105" s="191"/>
      <c r="AJ1105" s="191"/>
      <c r="AK1105" s="191"/>
      <c r="AL1105" s="191"/>
      <c r="AM1105" s="191"/>
      <c r="AN1105" s="191"/>
      <c r="AO1105" s="191"/>
      <c r="AP1105" s="191"/>
      <c r="AQ1105" s="191"/>
      <c r="AR1105" s="191"/>
      <c r="AS1105" s="191"/>
      <c r="AT1105" s="191"/>
      <c r="AU1105" s="191"/>
      <c r="AV1105" s="191"/>
      <c r="AW1105" s="191"/>
      <c r="AX1105" s="191"/>
      <c r="AY1105" s="191"/>
      <c r="AZ1105" s="191"/>
      <c r="BA1105" s="191"/>
      <c r="BB1105" s="191"/>
      <c r="BC1105" s="191"/>
    </row>
    <row r="1106" spans="21:55" ht="12.75">
      <c r="U1106" s="119"/>
      <c r="V1106" s="119" t="s">
        <v>43</v>
      </c>
      <c r="W1106" s="196"/>
      <c r="X1106" s="119"/>
      <c r="AH1106" s="154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</row>
    <row r="1107" spans="21:55" ht="12.75">
      <c r="U1107" s="119"/>
      <c r="V1107" s="119" t="s">
        <v>44</v>
      </c>
      <c r="W1107" s="119"/>
      <c r="X1107" s="119"/>
      <c r="AH1107" s="154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</row>
    <row r="1108" spans="21:55" ht="12.75">
      <c r="U1108" s="119"/>
      <c r="V1108" s="119"/>
      <c r="W1108" s="119"/>
      <c r="X1108" s="119"/>
      <c r="AH1108" s="154"/>
      <c r="AI1108" s="191"/>
      <c r="AJ1108" s="191"/>
      <c r="AK1108" s="191"/>
      <c r="AL1108" s="191"/>
      <c r="AM1108" s="191"/>
      <c r="AN1108" s="191"/>
      <c r="AO1108" s="191"/>
      <c r="AP1108" s="191"/>
      <c r="AQ1108" s="191"/>
      <c r="AR1108" s="191"/>
      <c r="AS1108" s="191"/>
      <c r="AT1108" s="191"/>
      <c r="AU1108" s="191"/>
      <c r="AV1108" s="191"/>
      <c r="AW1108" s="191"/>
      <c r="AX1108" s="191"/>
      <c r="AY1108" s="191"/>
      <c r="AZ1108" s="191"/>
      <c r="BA1108" s="191"/>
      <c r="BB1108" s="191"/>
      <c r="BC1108" s="191"/>
    </row>
    <row r="1109" spans="21:55" ht="12.75">
      <c r="U1109" s="119">
        <v>49</v>
      </c>
      <c r="V1109" s="119" t="s">
        <v>17</v>
      </c>
      <c r="W1109" s="119"/>
      <c r="X1109" s="119"/>
      <c r="AH1109" s="154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</row>
    <row r="1110" spans="21:55" ht="12.75">
      <c r="U1110" s="119"/>
      <c r="V1110" s="119" t="s">
        <v>18</v>
      </c>
      <c r="W1110" s="119"/>
      <c r="X1110" s="119"/>
      <c r="AH1110" s="154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</row>
    <row r="1111" spans="21:55" ht="12.75">
      <c r="U1111" s="119"/>
      <c r="V1111" s="119" t="s">
        <v>20</v>
      </c>
      <c r="W1111" s="119"/>
      <c r="X1111" s="119"/>
      <c r="AH1111" s="154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191"/>
      <c r="AY1111" s="191"/>
      <c r="AZ1111" s="191"/>
      <c r="BA1111" s="191"/>
      <c r="BB1111" s="191"/>
      <c r="BC1111" s="191"/>
    </row>
    <row r="1112" spans="21:55" ht="12.75">
      <c r="U1112" s="119"/>
      <c r="V1112" s="119" t="s">
        <v>22</v>
      </c>
      <c r="W1112" s="119"/>
      <c r="X1112" s="119"/>
      <c r="AH1112" s="154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191"/>
      <c r="AY1112" s="191"/>
      <c r="AZ1112" s="191"/>
      <c r="BA1112" s="191"/>
      <c r="BB1112" s="191"/>
      <c r="BC1112" s="191"/>
    </row>
    <row r="1113" spans="21:55" ht="12.75">
      <c r="U1113" s="119"/>
      <c r="V1113" s="119" t="s">
        <v>24</v>
      </c>
      <c r="W1113" s="119"/>
      <c r="X1113" s="119"/>
      <c r="AH1113" s="154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191"/>
      <c r="AS1113" s="191"/>
      <c r="AT1113" s="191"/>
      <c r="AU1113" s="191"/>
      <c r="AV1113" s="191"/>
      <c r="AW1113" s="191"/>
      <c r="AX1113" s="191"/>
      <c r="AY1113" s="191"/>
      <c r="AZ1113" s="191"/>
      <c r="BA1113" s="191"/>
      <c r="BB1113" s="191"/>
      <c r="BC1113" s="191"/>
    </row>
    <row r="1114" spans="21:55" ht="12.75">
      <c r="U1114" s="119"/>
      <c r="V1114" s="119" t="s">
        <v>25</v>
      </c>
      <c r="W1114" s="119"/>
      <c r="X1114" s="119"/>
      <c r="AH1114" s="154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191"/>
      <c r="AY1114" s="191"/>
      <c r="AZ1114" s="191"/>
      <c r="BA1114" s="191"/>
      <c r="BB1114" s="191"/>
      <c r="BC1114" s="191"/>
    </row>
    <row r="1115" spans="21:55" ht="12.75">
      <c r="U1115" s="119"/>
      <c r="V1115" s="119" t="s">
        <v>26</v>
      </c>
      <c r="W1115" s="119"/>
      <c r="X1115" s="119"/>
      <c r="AH1115" s="154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191"/>
      <c r="AS1115" s="191"/>
      <c r="AT1115" s="191"/>
      <c r="AU1115" s="191"/>
      <c r="AV1115" s="191"/>
      <c r="AW1115" s="191"/>
      <c r="AX1115" s="191"/>
      <c r="AY1115" s="191"/>
      <c r="AZ1115" s="191"/>
      <c r="BA1115" s="191"/>
      <c r="BB1115" s="191"/>
      <c r="BC1115" s="191"/>
    </row>
    <row r="1116" spans="21:55" ht="12.75">
      <c r="U1116" s="119"/>
      <c r="V1116" s="119" t="s">
        <v>27</v>
      </c>
      <c r="W1116" s="119"/>
      <c r="X1116" s="119"/>
      <c r="AH1116" s="154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191"/>
      <c r="AY1116" s="191"/>
      <c r="AZ1116" s="191"/>
      <c r="BA1116" s="191"/>
      <c r="BB1116" s="191"/>
      <c r="BC1116" s="191"/>
    </row>
    <row r="1117" spans="21:55" ht="12.75">
      <c r="U1117" s="119"/>
      <c r="V1117" s="119" t="s">
        <v>28</v>
      </c>
      <c r="W1117" s="119"/>
      <c r="X1117" s="119"/>
      <c r="AH1117" s="154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191"/>
      <c r="AS1117" s="191"/>
      <c r="AT1117" s="191"/>
      <c r="AU1117" s="191"/>
      <c r="AV1117" s="191"/>
      <c r="AW1117" s="191"/>
      <c r="AX1117" s="191"/>
      <c r="AY1117" s="191"/>
      <c r="AZ1117" s="191"/>
      <c r="BA1117" s="191"/>
      <c r="BB1117" s="191"/>
      <c r="BC1117" s="191"/>
    </row>
    <row r="1118" spans="21:55" ht="12.75">
      <c r="U1118" s="119"/>
      <c r="V1118" s="119" t="s">
        <v>29</v>
      </c>
      <c r="W1118" s="119"/>
      <c r="X1118" s="119"/>
      <c r="AH1118" s="154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191"/>
      <c r="AY1118" s="191"/>
      <c r="AZ1118" s="191"/>
      <c r="BA1118" s="191"/>
      <c r="BB1118" s="191"/>
      <c r="BC1118" s="191"/>
    </row>
    <row r="1119" spans="21:55" ht="12.75">
      <c r="U1119" s="119"/>
      <c r="V1119" s="119" t="s">
        <v>30</v>
      </c>
      <c r="W1119" s="119"/>
      <c r="X1119" s="119"/>
      <c r="AH1119" s="154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191"/>
      <c r="AY1119" s="191"/>
      <c r="AZ1119" s="191"/>
      <c r="BA1119" s="191"/>
      <c r="BB1119" s="191"/>
      <c r="BC1119" s="191"/>
    </row>
    <row r="1120" spans="21:55" ht="12.75">
      <c r="U1120" s="119"/>
      <c r="V1120" s="119" t="s">
        <v>31</v>
      </c>
      <c r="W1120" s="119"/>
      <c r="X1120" s="119"/>
      <c r="AH1120" s="154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191"/>
      <c r="AY1120" s="191"/>
      <c r="AZ1120" s="191"/>
      <c r="BA1120" s="191"/>
      <c r="BB1120" s="191"/>
      <c r="BC1120" s="191"/>
    </row>
    <row r="1121" spans="21:55" ht="12.75">
      <c r="U1121" s="119"/>
      <c r="V1121" s="119" t="s">
        <v>32</v>
      </c>
      <c r="W1121" s="119"/>
      <c r="X1121" s="119"/>
      <c r="AH1121" s="154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</row>
    <row r="1122" spans="21:55" ht="12.75">
      <c r="U1122" s="119"/>
      <c r="V1122" s="119" t="s">
        <v>33</v>
      </c>
      <c r="W1122" s="119"/>
      <c r="X1122" s="119"/>
      <c r="AH1122" s="154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</row>
    <row r="1123" spans="21:55" ht="12.75">
      <c r="U1123" s="119"/>
      <c r="V1123" s="119" t="s">
        <v>35</v>
      </c>
      <c r="W1123" s="119"/>
      <c r="X1123" s="119"/>
      <c r="AH1123" s="154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</row>
    <row r="1124" spans="21:55" ht="12.75">
      <c r="U1124" s="119"/>
      <c r="V1124" s="119" t="s">
        <v>37</v>
      </c>
      <c r="W1124" s="196"/>
      <c r="X1124" s="119"/>
      <c r="AH1124" s="154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</row>
    <row r="1125" spans="21:55" ht="12.75">
      <c r="U1125" s="119"/>
      <c r="V1125" s="119" t="s">
        <v>39</v>
      </c>
      <c r="W1125" s="119"/>
      <c r="X1125" s="119"/>
      <c r="AH1125" s="154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</row>
    <row r="1126" spans="21:55" ht="12.75">
      <c r="U1126" s="119"/>
      <c r="V1126" s="119" t="s">
        <v>41</v>
      </c>
      <c r="W1126" s="119"/>
      <c r="X1126" s="119"/>
      <c r="AH1126" s="154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</row>
    <row r="1127" spans="21:55" ht="12.75">
      <c r="U1127" s="119"/>
      <c r="V1127" s="119" t="s">
        <v>42</v>
      </c>
      <c r="W1127" s="119"/>
      <c r="X1127" s="119"/>
      <c r="AH1127" s="154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</row>
    <row r="1128" spans="21:55" ht="12.75">
      <c r="U1128" s="119"/>
      <c r="V1128" s="119" t="s">
        <v>43</v>
      </c>
      <c r="W1128" s="196"/>
      <c r="X1128" s="119"/>
      <c r="AH1128" s="154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</row>
    <row r="1129" spans="21:55" ht="12.75">
      <c r="U1129" s="119"/>
      <c r="V1129" s="119" t="s">
        <v>44</v>
      </c>
      <c r="W1129" s="119"/>
      <c r="X1129" s="119"/>
      <c r="AH1129" s="154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</row>
    <row r="1130" spans="21:55" ht="12.75">
      <c r="U1130" s="119"/>
      <c r="V1130" s="119"/>
      <c r="W1130" s="119"/>
      <c r="X1130" s="119"/>
      <c r="AH1130" s="154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</row>
    <row r="1131" spans="21:55" ht="12.75">
      <c r="U1131" s="119">
        <v>50</v>
      </c>
      <c r="V1131" s="119" t="s">
        <v>17</v>
      </c>
      <c r="W1131" s="119"/>
      <c r="X1131" s="119"/>
      <c r="AH1131" s="154"/>
      <c r="AI1131" s="191"/>
      <c r="AJ1131" s="191"/>
      <c r="AK1131" s="191"/>
      <c r="AL1131" s="191"/>
      <c r="AM1131" s="191"/>
      <c r="AN1131" s="191"/>
      <c r="AO1131" s="191"/>
      <c r="AP1131" s="191"/>
      <c r="AQ1131" s="191"/>
      <c r="AR1131" s="191"/>
      <c r="AS1131" s="191"/>
      <c r="AT1131" s="191"/>
      <c r="AU1131" s="191"/>
      <c r="AV1131" s="191"/>
      <c r="AW1131" s="191"/>
      <c r="AX1131" s="191"/>
      <c r="AY1131" s="191"/>
      <c r="AZ1131" s="191"/>
      <c r="BA1131" s="191"/>
      <c r="BB1131" s="191"/>
      <c r="BC1131" s="191"/>
    </row>
    <row r="1132" spans="21:55" ht="12.75">
      <c r="U1132" s="119"/>
      <c r="V1132" s="119" t="s">
        <v>18</v>
      </c>
      <c r="W1132" s="119"/>
      <c r="X1132" s="119"/>
      <c r="AH1132" s="154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</row>
    <row r="1133" spans="21:55" ht="12.75">
      <c r="U1133" s="119"/>
      <c r="V1133" s="119" t="s">
        <v>20</v>
      </c>
      <c r="W1133" s="119"/>
      <c r="X1133" s="119"/>
      <c r="AH1133" s="154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</row>
    <row r="1134" spans="21:55" ht="12.75">
      <c r="U1134" s="119"/>
      <c r="V1134" s="119" t="s">
        <v>22</v>
      </c>
      <c r="W1134" s="119"/>
      <c r="X1134" s="119"/>
      <c r="AH1134" s="154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</row>
    <row r="1135" spans="21:55" ht="12.75">
      <c r="U1135" s="119"/>
      <c r="V1135" s="119" t="s">
        <v>24</v>
      </c>
      <c r="W1135" s="119"/>
      <c r="X1135" s="119"/>
      <c r="AH1135" s="154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</row>
    <row r="1136" spans="21:55" ht="12.75">
      <c r="U1136" s="119"/>
      <c r="V1136" s="119" t="s">
        <v>25</v>
      </c>
      <c r="W1136" s="119"/>
      <c r="X1136" s="119"/>
      <c r="AH1136" s="154"/>
      <c r="AI1136" s="191"/>
      <c r="AJ1136" s="191"/>
      <c r="AK1136" s="191"/>
      <c r="AL1136" s="191"/>
      <c r="AM1136" s="191"/>
      <c r="AN1136" s="191"/>
      <c r="AO1136" s="191"/>
      <c r="AP1136" s="191"/>
      <c r="AQ1136" s="191"/>
      <c r="AR1136" s="191"/>
      <c r="AS1136" s="191"/>
      <c r="AT1136" s="191"/>
      <c r="AU1136" s="191"/>
      <c r="AV1136" s="191"/>
      <c r="AW1136" s="191"/>
      <c r="AX1136" s="191"/>
      <c r="AY1136" s="191"/>
      <c r="AZ1136" s="191"/>
      <c r="BA1136" s="191"/>
      <c r="BB1136" s="191"/>
      <c r="BC1136" s="191"/>
    </row>
    <row r="1137" spans="21:55" ht="12.75">
      <c r="U1137" s="119"/>
      <c r="V1137" s="119" t="s">
        <v>26</v>
      </c>
      <c r="W1137" s="119"/>
      <c r="X1137" s="119"/>
      <c r="AH1137" s="154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191"/>
      <c r="AY1137" s="191"/>
      <c r="AZ1137" s="191"/>
      <c r="BA1137" s="191"/>
      <c r="BB1137" s="191"/>
      <c r="BC1137" s="191"/>
    </row>
    <row r="1138" spans="21:55" ht="12.75">
      <c r="U1138" s="119"/>
      <c r="V1138" s="119" t="s">
        <v>27</v>
      </c>
      <c r="W1138" s="119"/>
      <c r="X1138" s="119"/>
      <c r="AH1138" s="154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191"/>
      <c r="AS1138" s="191"/>
      <c r="AT1138" s="191"/>
      <c r="AU1138" s="191"/>
      <c r="AV1138" s="191"/>
      <c r="AW1138" s="191"/>
      <c r="AX1138" s="191"/>
      <c r="AY1138" s="191"/>
      <c r="AZ1138" s="191"/>
      <c r="BA1138" s="191"/>
      <c r="BB1138" s="191"/>
      <c r="BC1138" s="191"/>
    </row>
    <row r="1139" spans="21:55" ht="12.75">
      <c r="U1139" s="119"/>
      <c r="V1139" s="119" t="s">
        <v>28</v>
      </c>
      <c r="W1139" s="119"/>
      <c r="X1139" s="119"/>
      <c r="AH1139" s="154"/>
      <c r="AI1139" s="191"/>
      <c r="AJ1139" s="191"/>
      <c r="AK1139" s="191"/>
      <c r="AL1139" s="191"/>
      <c r="AM1139" s="191"/>
      <c r="AN1139" s="191"/>
      <c r="AO1139" s="191"/>
      <c r="AP1139" s="191"/>
      <c r="AQ1139" s="191"/>
      <c r="AR1139" s="191"/>
      <c r="AS1139" s="191"/>
      <c r="AT1139" s="191"/>
      <c r="AU1139" s="191"/>
      <c r="AV1139" s="191"/>
      <c r="AW1139" s="191"/>
      <c r="AX1139" s="191"/>
      <c r="AY1139" s="191"/>
      <c r="AZ1139" s="191"/>
      <c r="BA1139" s="191"/>
      <c r="BB1139" s="191"/>
      <c r="BC1139" s="191"/>
    </row>
    <row r="1140" spans="21:55" ht="12.75">
      <c r="U1140" s="119"/>
      <c r="V1140" s="119" t="s">
        <v>29</v>
      </c>
      <c r="W1140" s="119"/>
      <c r="X1140" s="119"/>
      <c r="AH1140" s="154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191"/>
      <c r="AS1140" s="191"/>
      <c r="AT1140" s="191"/>
      <c r="AU1140" s="191"/>
      <c r="AV1140" s="191"/>
      <c r="AW1140" s="191"/>
      <c r="AX1140" s="191"/>
      <c r="AY1140" s="191"/>
      <c r="AZ1140" s="191"/>
      <c r="BA1140" s="191"/>
      <c r="BB1140" s="191"/>
      <c r="BC1140" s="191"/>
    </row>
    <row r="1141" spans="21:55" ht="12.75">
      <c r="U1141" s="119"/>
      <c r="V1141" s="119" t="s">
        <v>30</v>
      </c>
      <c r="W1141" s="119"/>
      <c r="X1141" s="119"/>
      <c r="AH1141" s="154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191"/>
      <c r="AS1141" s="191"/>
      <c r="AT1141" s="191"/>
      <c r="AU1141" s="191"/>
      <c r="AV1141" s="191"/>
      <c r="AW1141" s="191"/>
      <c r="AX1141" s="191"/>
      <c r="AY1141" s="191"/>
      <c r="AZ1141" s="191"/>
      <c r="BA1141" s="191"/>
      <c r="BB1141" s="191"/>
      <c r="BC1141" s="191"/>
    </row>
    <row r="1142" spans="21:55" ht="12.75">
      <c r="U1142" s="119"/>
      <c r="V1142" s="119" t="s">
        <v>31</v>
      </c>
      <c r="W1142" s="119"/>
      <c r="X1142" s="119"/>
      <c r="AH1142" s="154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191"/>
      <c r="AS1142" s="191"/>
      <c r="AT1142" s="191"/>
      <c r="AU1142" s="191"/>
      <c r="AV1142" s="191"/>
      <c r="AW1142" s="191"/>
      <c r="AX1142" s="191"/>
      <c r="AY1142" s="191"/>
      <c r="AZ1142" s="191"/>
      <c r="BA1142" s="191"/>
      <c r="BB1142" s="191"/>
      <c r="BC1142" s="191"/>
    </row>
    <row r="1143" spans="21:55" ht="12.75">
      <c r="U1143" s="119"/>
      <c r="V1143" s="119" t="s">
        <v>32</v>
      </c>
      <c r="W1143" s="119"/>
      <c r="X1143" s="119"/>
      <c r="AH1143" s="154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191"/>
      <c r="AS1143" s="191"/>
      <c r="AT1143" s="191"/>
      <c r="AU1143" s="191"/>
      <c r="AV1143" s="191"/>
      <c r="AW1143" s="191"/>
      <c r="AX1143" s="191"/>
      <c r="AY1143" s="191"/>
      <c r="AZ1143" s="191"/>
      <c r="BA1143" s="191"/>
      <c r="BB1143" s="191"/>
      <c r="BC1143" s="191"/>
    </row>
    <row r="1144" spans="21:55" ht="12.75">
      <c r="U1144" s="119"/>
      <c r="V1144" s="119" t="s">
        <v>33</v>
      </c>
      <c r="W1144" s="119"/>
      <c r="X1144" s="119"/>
      <c r="AH1144" s="154"/>
      <c r="AI1144" s="191"/>
      <c r="AJ1144" s="191"/>
      <c r="AK1144" s="191"/>
      <c r="AL1144" s="191"/>
      <c r="AM1144" s="191"/>
      <c r="AN1144" s="191"/>
      <c r="AO1144" s="191"/>
      <c r="AP1144" s="191"/>
      <c r="AQ1144" s="191"/>
      <c r="AR1144" s="191"/>
      <c r="AS1144" s="191"/>
      <c r="AT1144" s="191"/>
      <c r="AU1144" s="191"/>
      <c r="AV1144" s="191"/>
      <c r="AW1144" s="191"/>
      <c r="AX1144" s="191"/>
      <c r="AY1144" s="191"/>
      <c r="AZ1144" s="191"/>
      <c r="BA1144" s="191"/>
      <c r="BB1144" s="191"/>
      <c r="BC1144" s="191"/>
    </row>
    <row r="1145" spans="21:55" ht="12.75">
      <c r="U1145" s="119"/>
      <c r="V1145" s="119" t="s">
        <v>35</v>
      </c>
      <c r="W1145" s="119"/>
      <c r="X1145" s="119"/>
      <c r="AH1145" s="154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191"/>
      <c r="AS1145" s="191"/>
      <c r="AT1145" s="191"/>
      <c r="AU1145" s="191"/>
      <c r="AV1145" s="191"/>
      <c r="AW1145" s="191"/>
      <c r="AX1145" s="191"/>
      <c r="AY1145" s="191"/>
      <c r="AZ1145" s="191"/>
      <c r="BA1145" s="191"/>
      <c r="BB1145" s="191"/>
      <c r="BC1145" s="191"/>
    </row>
    <row r="1146" spans="21:55" ht="12.75">
      <c r="U1146" s="119"/>
      <c r="V1146" s="119" t="s">
        <v>37</v>
      </c>
      <c r="W1146" s="196"/>
      <c r="X1146" s="119"/>
      <c r="AH1146" s="154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191"/>
      <c r="AY1146" s="191"/>
      <c r="AZ1146" s="191"/>
      <c r="BA1146" s="191"/>
      <c r="BB1146" s="191"/>
      <c r="BC1146" s="191"/>
    </row>
    <row r="1147" spans="21:55" ht="12.75">
      <c r="U1147" s="119"/>
      <c r="V1147" s="119" t="s">
        <v>39</v>
      </c>
      <c r="W1147" s="119"/>
      <c r="X1147" s="119"/>
      <c r="AH1147" s="154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191"/>
      <c r="AY1147" s="191"/>
      <c r="AZ1147" s="191"/>
      <c r="BA1147" s="191"/>
      <c r="BB1147" s="191"/>
      <c r="BC1147" s="191"/>
    </row>
    <row r="1148" spans="21:55" ht="12.75">
      <c r="U1148" s="119"/>
      <c r="V1148" s="119" t="s">
        <v>41</v>
      </c>
      <c r="W1148" s="119"/>
      <c r="X1148" s="119"/>
      <c r="AH1148" s="154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191"/>
      <c r="AS1148" s="191"/>
      <c r="AT1148" s="191"/>
      <c r="AU1148" s="191"/>
      <c r="AV1148" s="191"/>
      <c r="AW1148" s="191"/>
      <c r="AX1148" s="191"/>
      <c r="AY1148" s="191"/>
      <c r="AZ1148" s="191"/>
      <c r="BA1148" s="191"/>
      <c r="BB1148" s="191"/>
      <c r="BC1148" s="191"/>
    </row>
    <row r="1149" spans="21:55" ht="12.75">
      <c r="U1149" s="119"/>
      <c r="V1149" s="119" t="s">
        <v>42</v>
      </c>
      <c r="W1149" s="119"/>
      <c r="X1149" s="119"/>
      <c r="AH1149" s="154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191"/>
      <c r="AX1149" s="191"/>
      <c r="AY1149" s="191"/>
      <c r="AZ1149" s="191"/>
      <c r="BA1149" s="191"/>
      <c r="BB1149" s="191"/>
      <c r="BC1149" s="191"/>
    </row>
    <row r="1150" spans="21:55" ht="12.75">
      <c r="U1150" s="119"/>
      <c r="V1150" s="119" t="s">
        <v>43</v>
      </c>
      <c r="W1150" s="196"/>
      <c r="X1150" s="119"/>
      <c r="AH1150" s="154"/>
      <c r="AI1150" s="191"/>
      <c r="AJ1150" s="191"/>
      <c r="AK1150" s="191"/>
      <c r="AL1150" s="191"/>
      <c r="AM1150" s="191"/>
      <c r="AN1150" s="191"/>
      <c r="AO1150" s="191"/>
      <c r="AP1150" s="191"/>
      <c r="AQ1150" s="191"/>
      <c r="AR1150" s="191"/>
      <c r="AS1150" s="191"/>
      <c r="AT1150" s="191"/>
      <c r="AU1150" s="191"/>
      <c r="AV1150" s="191"/>
      <c r="AW1150" s="191"/>
      <c r="AX1150" s="191"/>
      <c r="AY1150" s="191"/>
      <c r="AZ1150" s="191"/>
      <c r="BA1150" s="191"/>
      <c r="BB1150" s="191"/>
      <c r="BC1150" s="191"/>
    </row>
    <row r="1151" spans="21:55" ht="12.75">
      <c r="U1151" s="119"/>
      <c r="V1151" s="119" t="s">
        <v>44</v>
      </c>
      <c r="W1151" s="119"/>
      <c r="X1151" s="119"/>
      <c r="AH1151" s="154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191"/>
      <c r="AS1151" s="191"/>
      <c r="AT1151" s="191"/>
      <c r="AU1151" s="191"/>
      <c r="AV1151" s="191"/>
      <c r="AW1151" s="191"/>
      <c r="AX1151" s="191"/>
      <c r="AY1151" s="191"/>
      <c r="AZ1151" s="191"/>
      <c r="BA1151" s="191"/>
      <c r="BB1151" s="191"/>
      <c r="BC1151" s="191"/>
    </row>
    <row r="1152" spans="21:55" ht="12.75">
      <c r="U1152" s="119"/>
      <c r="V1152" s="119"/>
      <c r="W1152" s="119"/>
      <c r="X1152" s="119"/>
      <c r="AH1152" s="154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191"/>
      <c r="AY1152" s="191"/>
      <c r="AZ1152" s="191"/>
      <c r="BA1152" s="191"/>
      <c r="BB1152" s="191"/>
      <c r="BC1152" s="191"/>
    </row>
    <row r="1153" spans="21:55" ht="12.75">
      <c r="U1153" s="119"/>
      <c r="V1153" s="119"/>
      <c r="W1153" s="119"/>
      <c r="X1153" s="119"/>
      <c r="AH1153" s="154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191"/>
      <c r="AS1153" s="191"/>
      <c r="AT1153" s="191"/>
      <c r="AU1153" s="191"/>
      <c r="AV1153" s="191"/>
      <c r="AW1153" s="191"/>
      <c r="AX1153" s="191"/>
      <c r="AY1153" s="191"/>
      <c r="AZ1153" s="191"/>
      <c r="BA1153" s="191"/>
      <c r="BB1153" s="191"/>
      <c r="BC1153" s="191"/>
    </row>
    <row r="1154" spans="21:55" ht="12.75">
      <c r="U1154" s="119"/>
      <c r="V1154" s="119"/>
      <c r="W1154" s="119"/>
      <c r="X1154" s="119"/>
      <c r="AH1154" s="154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91"/>
      <c r="BA1154" s="191"/>
      <c r="BB1154" s="191"/>
      <c r="BC1154" s="191"/>
    </row>
    <row r="1155" spans="21:55" ht="12.75">
      <c r="U1155" s="119"/>
      <c r="V1155" s="119"/>
      <c r="W1155" s="119"/>
      <c r="X1155" s="119"/>
      <c r="AH1155" s="154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191"/>
      <c r="AY1155" s="191"/>
      <c r="AZ1155" s="191"/>
      <c r="BA1155" s="191"/>
      <c r="BB1155" s="191"/>
      <c r="BC1155" s="191"/>
    </row>
    <row r="1156" spans="21:55" ht="12.75">
      <c r="U1156" s="119"/>
      <c r="V1156" s="119"/>
      <c r="W1156" s="119"/>
      <c r="X1156" s="119"/>
      <c r="AH1156" s="154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191"/>
      <c r="AY1156" s="191"/>
      <c r="AZ1156" s="191"/>
      <c r="BA1156" s="191"/>
      <c r="BB1156" s="191"/>
      <c r="BC1156" s="191"/>
    </row>
    <row r="1157" spans="21:55" ht="12.75">
      <c r="U1157" s="119"/>
      <c r="V1157" s="119"/>
      <c r="W1157" s="119"/>
      <c r="X1157" s="119"/>
      <c r="AH1157" s="154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191"/>
      <c r="AY1157" s="191"/>
      <c r="AZ1157" s="191"/>
      <c r="BA1157" s="191"/>
      <c r="BB1157" s="191"/>
      <c r="BC1157" s="191"/>
    </row>
    <row r="1158" spans="21:55" ht="12.75">
      <c r="U1158" s="119"/>
      <c r="V1158" s="119"/>
      <c r="W1158" s="119"/>
      <c r="X1158" s="119"/>
      <c r="AH1158" s="154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191"/>
      <c r="AY1158" s="191"/>
      <c r="AZ1158" s="191"/>
      <c r="BA1158" s="191"/>
      <c r="BB1158" s="191"/>
      <c r="BC1158" s="191"/>
    </row>
    <row r="1159" spans="21:55" ht="12.75">
      <c r="U1159" s="119"/>
      <c r="V1159" s="119"/>
      <c r="W1159" s="119"/>
      <c r="X1159" s="119"/>
      <c r="AH1159" s="154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191"/>
      <c r="AY1159" s="191"/>
      <c r="AZ1159" s="191"/>
      <c r="BA1159" s="191"/>
      <c r="BB1159" s="191"/>
      <c r="BC1159" s="191"/>
    </row>
    <row r="1160" spans="21:55" ht="12.75">
      <c r="AH1160" s="154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91"/>
      <c r="BA1160" s="191"/>
      <c r="BB1160" s="191"/>
      <c r="BC1160" s="191"/>
    </row>
    <row r="1161" spans="21:55" ht="12.75">
      <c r="AH1161" s="154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91"/>
      <c r="BA1161" s="191"/>
      <c r="BB1161" s="191"/>
      <c r="BC1161" s="191"/>
    </row>
    <row r="1162" spans="21:55" ht="12.75">
      <c r="AH1162" s="154"/>
      <c r="AI1162" s="191"/>
      <c r="AJ1162" s="191"/>
      <c r="AK1162" s="191"/>
      <c r="AL1162" s="191"/>
      <c r="AM1162" s="191"/>
      <c r="AN1162" s="191"/>
      <c r="AO1162" s="191"/>
      <c r="AP1162" s="191"/>
      <c r="AQ1162" s="191"/>
      <c r="AR1162" s="191"/>
      <c r="AS1162" s="191"/>
      <c r="AT1162" s="191"/>
      <c r="AU1162" s="191"/>
      <c r="AV1162" s="191"/>
      <c r="AW1162" s="191"/>
      <c r="AX1162" s="191"/>
      <c r="AY1162" s="191"/>
      <c r="AZ1162" s="191"/>
      <c r="BA1162" s="191"/>
      <c r="BB1162" s="191"/>
      <c r="BC1162" s="191"/>
    </row>
    <row r="1163" spans="21:55" ht="12.75">
      <c r="AH1163" s="154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191"/>
      <c r="AY1163" s="191"/>
      <c r="AZ1163" s="191"/>
      <c r="BA1163" s="191"/>
      <c r="BB1163" s="191"/>
      <c r="BC1163" s="191"/>
    </row>
    <row r="1164" spans="21:55" ht="12.75">
      <c r="AH1164" s="154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191"/>
      <c r="AS1164" s="191"/>
      <c r="AT1164" s="191"/>
      <c r="AU1164" s="191"/>
      <c r="AV1164" s="191"/>
      <c r="AW1164" s="191"/>
      <c r="AX1164" s="191"/>
      <c r="AY1164" s="191"/>
      <c r="AZ1164" s="191"/>
      <c r="BA1164" s="191"/>
      <c r="BB1164" s="191"/>
      <c r="BC1164" s="191"/>
    </row>
    <row r="1165" spans="21:55" ht="12.75">
      <c r="AH1165" s="154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191"/>
      <c r="AY1165" s="191"/>
      <c r="AZ1165" s="191"/>
      <c r="BA1165" s="191"/>
      <c r="BB1165" s="191"/>
      <c r="BC1165" s="191"/>
    </row>
    <row r="1166" spans="21:55" ht="12.75">
      <c r="AH1166" s="154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191"/>
      <c r="AY1166" s="191"/>
      <c r="AZ1166" s="191"/>
      <c r="BA1166" s="191"/>
      <c r="BB1166" s="191"/>
      <c r="BC1166" s="191"/>
    </row>
    <row r="1167" spans="21:55" ht="12.75">
      <c r="AH1167" s="154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191"/>
      <c r="AY1167" s="191"/>
      <c r="AZ1167" s="191"/>
      <c r="BA1167" s="191"/>
      <c r="BB1167" s="191"/>
      <c r="BC1167" s="191"/>
    </row>
    <row r="1168" spans="21:55" ht="12.75">
      <c r="AH1168" s="154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191"/>
      <c r="AY1168" s="191"/>
      <c r="AZ1168" s="191"/>
      <c r="BA1168" s="191"/>
      <c r="BB1168" s="191"/>
      <c r="BC1168" s="191"/>
    </row>
    <row r="1169" spans="34:55" ht="12.75">
      <c r="AH1169" s="154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191"/>
      <c r="AY1169" s="191"/>
      <c r="AZ1169" s="191"/>
      <c r="BA1169" s="191"/>
      <c r="BB1169" s="191"/>
      <c r="BC1169" s="191"/>
    </row>
    <row r="1170" spans="34:55" ht="12.75">
      <c r="AH1170" s="154"/>
      <c r="AI1170" s="191"/>
      <c r="AJ1170" s="191"/>
      <c r="AK1170" s="191"/>
      <c r="AL1170" s="191"/>
      <c r="AM1170" s="191"/>
      <c r="AN1170" s="191"/>
      <c r="AO1170" s="191"/>
      <c r="AP1170" s="191"/>
      <c r="AQ1170" s="191"/>
      <c r="AR1170" s="191"/>
      <c r="AS1170" s="191"/>
      <c r="AT1170" s="191"/>
      <c r="AU1170" s="191"/>
      <c r="AV1170" s="191"/>
      <c r="AW1170" s="191"/>
      <c r="AX1170" s="191"/>
      <c r="AY1170" s="191"/>
      <c r="AZ1170" s="191"/>
      <c r="BA1170" s="191"/>
      <c r="BB1170" s="191"/>
      <c r="BC1170" s="191"/>
    </row>
    <row r="1171" spans="34:55" ht="12.75">
      <c r="AH1171" s="154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191"/>
      <c r="AY1171" s="191"/>
      <c r="AZ1171" s="191"/>
      <c r="BA1171" s="191"/>
      <c r="BB1171" s="191"/>
      <c r="BC1171" s="191"/>
    </row>
    <row r="1172" spans="34:55" ht="12.75">
      <c r="AH1172" s="154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191"/>
      <c r="AX1172" s="191"/>
      <c r="AY1172" s="191"/>
      <c r="AZ1172" s="191"/>
      <c r="BA1172" s="191"/>
      <c r="BB1172" s="191"/>
      <c r="BC1172" s="191"/>
    </row>
    <row r="1173" spans="34:55" ht="12.75">
      <c r="AH1173" s="154"/>
      <c r="AI1173" s="191"/>
      <c r="AJ1173" s="191"/>
      <c r="AK1173" s="191"/>
      <c r="AL1173" s="191"/>
      <c r="AM1173" s="191"/>
      <c r="AN1173" s="191"/>
      <c r="AO1173" s="191"/>
      <c r="AP1173" s="191"/>
      <c r="AQ1173" s="191"/>
      <c r="AR1173" s="191"/>
      <c r="AS1173" s="191"/>
      <c r="AT1173" s="191"/>
      <c r="AU1173" s="191"/>
      <c r="AV1173" s="191"/>
      <c r="AW1173" s="191"/>
      <c r="AX1173" s="191"/>
      <c r="AY1173" s="191"/>
      <c r="AZ1173" s="191"/>
      <c r="BA1173" s="191"/>
      <c r="BB1173" s="191"/>
      <c r="BC1173" s="191"/>
    </row>
    <row r="1174" spans="34:55" ht="12.75">
      <c r="AH1174" s="154"/>
      <c r="AI1174" s="191"/>
      <c r="AJ1174" s="191"/>
      <c r="AK1174" s="191"/>
      <c r="AL1174" s="191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191"/>
      <c r="AX1174" s="191"/>
      <c r="AY1174" s="191"/>
      <c r="AZ1174" s="191"/>
      <c r="BA1174" s="191"/>
      <c r="BB1174" s="191"/>
      <c r="BC1174" s="191"/>
    </row>
    <row r="1175" spans="34:55" ht="12.75">
      <c r="AH1175" s="154"/>
      <c r="AI1175" s="191"/>
      <c r="AJ1175" s="191"/>
      <c r="AK1175" s="191"/>
      <c r="AL1175" s="191"/>
      <c r="AM1175" s="191"/>
      <c r="AN1175" s="191"/>
      <c r="AO1175" s="191"/>
      <c r="AP1175" s="191"/>
      <c r="AQ1175" s="191"/>
      <c r="AR1175" s="191"/>
      <c r="AS1175" s="191"/>
      <c r="AT1175" s="191"/>
      <c r="AU1175" s="191"/>
      <c r="AV1175" s="191"/>
      <c r="AW1175" s="191"/>
      <c r="AX1175" s="191"/>
      <c r="AY1175" s="191"/>
      <c r="AZ1175" s="191"/>
      <c r="BA1175" s="191"/>
      <c r="BB1175" s="191"/>
      <c r="BC1175" s="191"/>
    </row>
    <row r="1176" spans="34:55" ht="12.75">
      <c r="AH1176" s="154"/>
      <c r="AI1176" s="191"/>
      <c r="AJ1176" s="191"/>
      <c r="AK1176" s="191"/>
      <c r="AL1176" s="191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191"/>
      <c r="AX1176" s="191"/>
      <c r="AY1176" s="191"/>
      <c r="AZ1176" s="191"/>
      <c r="BA1176" s="191"/>
      <c r="BB1176" s="191"/>
      <c r="BC1176" s="191"/>
    </row>
    <row r="1177" spans="34:55" ht="12.75">
      <c r="AH1177" s="154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191"/>
      <c r="AY1177" s="191"/>
      <c r="AZ1177" s="191"/>
      <c r="BA1177" s="191"/>
      <c r="BB1177" s="191"/>
      <c r="BC1177" s="191"/>
    </row>
    <row r="1178" spans="34:55" ht="12.75">
      <c r="AH1178" s="154"/>
      <c r="AI1178" s="191"/>
      <c r="AJ1178" s="191"/>
      <c r="AK1178" s="191"/>
      <c r="AL1178" s="191"/>
      <c r="AM1178" s="191"/>
      <c r="AN1178" s="191"/>
      <c r="AO1178" s="191"/>
      <c r="AP1178" s="191"/>
      <c r="AQ1178" s="191"/>
      <c r="AR1178" s="191"/>
      <c r="AS1178" s="191"/>
      <c r="AT1178" s="191"/>
      <c r="AU1178" s="191"/>
      <c r="AV1178" s="191"/>
      <c r="AW1178" s="191"/>
      <c r="AX1178" s="191"/>
      <c r="AY1178" s="191"/>
      <c r="AZ1178" s="191"/>
      <c r="BA1178" s="191"/>
      <c r="BB1178" s="191"/>
      <c r="BC1178" s="191"/>
    </row>
    <row r="1179" spans="34:55" ht="12.75">
      <c r="AH1179" s="154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191"/>
      <c r="AY1179" s="191"/>
      <c r="AZ1179" s="191"/>
      <c r="BA1179" s="191"/>
      <c r="BB1179" s="191"/>
      <c r="BC1179" s="191"/>
    </row>
    <row r="1180" spans="34:55" ht="12.75">
      <c r="AH1180" s="154"/>
      <c r="AI1180" s="191"/>
      <c r="AJ1180" s="191"/>
      <c r="AK1180" s="191"/>
      <c r="AL1180" s="191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191"/>
      <c r="AX1180" s="191"/>
      <c r="AY1180" s="191"/>
      <c r="AZ1180" s="191"/>
      <c r="BA1180" s="191"/>
      <c r="BB1180" s="191"/>
      <c r="BC1180" s="191"/>
    </row>
    <row r="1181" spans="34:55" ht="12.75">
      <c r="AH1181" s="154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191"/>
      <c r="AY1181" s="191"/>
      <c r="AZ1181" s="191"/>
      <c r="BA1181" s="191"/>
      <c r="BB1181" s="191"/>
      <c r="BC1181" s="191"/>
    </row>
    <row r="1182" spans="34:55" ht="12.75">
      <c r="AH1182" s="154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91"/>
      <c r="AY1182" s="191"/>
      <c r="AZ1182" s="191"/>
      <c r="BA1182" s="191"/>
      <c r="BB1182" s="191"/>
      <c r="BC1182" s="191"/>
    </row>
    <row r="1183" spans="34:55" ht="12.75">
      <c r="AH1183" s="154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191"/>
      <c r="AS1183" s="191"/>
      <c r="AT1183" s="191"/>
      <c r="AU1183" s="191"/>
      <c r="AV1183" s="191"/>
      <c r="AW1183" s="191"/>
      <c r="AX1183" s="191"/>
      <c r="AY1183" s="191"/>
      <c r="AZ1183" s="191"/>
      <c r="BA1183" s="191"/>
      <c r="BB1183" s="191"/>
      <c r="BC1183" s="191"/>
    </row>
    <row r="1184" spans="34:55" ht="12.75">
      <c r="AH1184" s="154"/>
      <c r="AI1184" s="191"/>
      <c r="AJ1184" s="191"/>
      <c r="AK1184" s="191"/>
      <c r="AL1184" s="191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191"/>
      <c r="AX1184" s="191"/>
      <c r="AY1184" s="191"/>
      <c r="AZ1184" s="191"/>
      <c r="BA1184" s="191"/>
      <c r="BB1184" s="191"/>
      <c r="BC1184" s="191"/>
    </row>
    <row r="1185" spans="34:55" ht="12.75">
      <c r="AH1185" s="154"/>
      <c r="AI1185" s="191"/>
      <c r="AJ1185" s="191"/>
      <c r="AK1185" s="191"/>
      <c r="AL1185" s="191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191"/>
      <c r="AX1185" s="191"/>
      <c r="AY1185" s="191"/>
      <c r="AZ1185" s="191"/>
      <c r="BA1185" s="191"/>
      <c r="BB1185" s="191"/>
      <c r="BC1185" s="191"/>
    </row>
    <row r="1186" spans="34:55" ht="12.75">
      <c r="AH1186" s="154"/>
      <c r="AI1186" s="191"/>
      <c r="AJ1186" s="191"/>
      <c r="AK1186" s="191"/>
      <c r="AL1186" s="191"/>
      <c r="AM1186" s="191"/>
      <c r="AN1186" s="191"/>
      <c r="AO1186" s="191"/>
      <c r="AP1186" s="191"/>
      <c r="AQ1186" s="191"/>
      <c r="AR1186" s="191"/>
      <c r="AS1186" s="191"/>
      <c r="AT1186" s="191"/>
      <c r="AU1186" s="191"/>
      <c r="AV1186" s="191"/>
      <c r="AW1186" s="191"/>
      <c r="AX1186" s="191"/>
      <c r="AY1186" s="191"/>
      <c r="AZ1186" s="191"/>
      <c r="BA1186" s="191"/>
      <c r="BB1186" s="191"/>
      <c r="BC1186" s="191"/>
    </row>
    <row r="1187" spans="34:55" ht="12.75">
      <c r="AH1187" s="154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191"/>
      <c r="AS1187" s="191"/>
      <c r="AT1187" s="191"/>
      <c r="AU1187" s="191"/>
      <c r="AV1187" s="191"/>
      <c r="AW1187" s="191"/>
      <c r="AX1187" s="191"/>
      <c r="AY1187" s="191"/>
      <c r="AZ1187" s="191"/>
      <c r="BA1187" s="191"/>
      <c r="BB1187" s="191"/>
      <c r="BC1187" s="191"/>
    </row>
    <row r="1188" spans="34:55" ht="12.75">
      <c r="AH1188" s="154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</row>
    <row r="1189" spans="34:55" ht="12.75">
      <c r="AH1189" s="154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191"/>
      <c r="AY1189" s="191"/>
      <c r="AZ1189" s="191"/>
      <c r="BA1189" s="191"/>
      <c r="BB1189" s="191"/>
      <c r="BC1189" s="191"/>
    </row>
    <row r="1190" spans="34:55" ht="12.75">
      <c r="AH1190" s="154"/>
      <c r="AI1190" s="191"/>
      <c r="AJ1190" s="191"/>
      <c r="AK1190" s="191"/>
      <c r="AL1190" s="191"/>
      <c r="AM1190" s="191"/>
      <c r="AN1190" s="191"/>
      <c r="AO1190" s="191"/>
      <c r="AP1190" s="191"/>
      <c r="AQ1190" s="191"/>
      <c r="AR1190" s="191"/>
      <c r="AS1190" s="191"/>
      <c r="AT1190" s="191"/>
      <c r="AU1190" s="191"/>
      <c r="AV1190" s="191"/>
      <c r="AW1190" s="191"/>
      <c r="AX1190" s="191"/>
      <c r="AY1190" s="191"/>
      <c r="AZ1190" s="191"/>
      <c r="BA1190" s="191"/>
      <c r="BB1190" s="191"/>
      <c r="BC1190" s="191"/>
    </row>
    <row r="1191" spans="34:55" ht="12.75">
      <c r="AH1191" s="154"/>
      <c r="AI1191" s="191"/>
      <c r="AJ1191" s="191"/>
      <c r="AK1191" s="191"/>
      <c r="AL1191" s="191"/>
      <c r="AM1191" s="191"/>
      <c r="AN1191" s="191"/>
      <c r="AO1191" s="191"/>
      <c r="AP1191" s="191"/>
      <c r="AQ1191" s="191"/>
      <c r="AR1191" s="191"/>
      <c r="AS1191" s="191"/>
      <c r="AT1191" s="191"/>
      <c r="AU1191" s="191"/>
      <c r="AV1191" s="191"/>
      <c r="AW1191" s="191"/>
      <c r="AX1191" s="191"/>
      <c r="AY1191" s="191"/>
      <c r="AZ1191" s="191"/>
      <c r="BA1191" s="191"/>
      <c r="BB1191" s="191"/>
      <c r="BC1191" s="191"/>
    </row>
    <row r="1192" spans="34:55" ht="12.75">
      <c r="AH1192" s="154"/>
      <c r="AI1192" s="191"/>
      <c r="AJ1192" s="191"/>
      <c r="AK1192" s="191"/>
      <c r="AL1192" s="191"/>
      <c r="AM1192" s="191"/>
      <c r="AN1192" s="191"/>
      <c r="AO1192" s="191"/>
      <c r="AP1192" s="191"/>
      <c r="AQ1192" s="191"/>
      <c r="AR1192" s="191"/>
      <c r="AS1192" s="191"/>
      <c r="AT1192" s="191"/>
      <c r="AU1192" s="191"/>
      <c r="AV1192" s="191"/>
      <c r="AW1192" s="191"/>
      <c r="AX1192" s="191"/>
      <c r="AY1192" s="191"/>
      <c r="AZ1192" s="191"/>
      <c r="BA1192" s="191"/>
      <c r="BB1192" s="191"/>
      <c r="BC1192" s="191"/>
    </row>
    <row r="1193" spans="34:55" ht="12.75">
      <c r="AH1193" s="154"/>
      <c r="AI1193" s="191"/>
      <c r="AJ1193" s="191"/>
      <c r="AK1193" s="191"/>
      <c r="AL1193" s="191"/>
      <c r="AM1193" s="191"/>
      <c r="AN1193" s="191"/>
      <c r="AO1193" s="191"/>
      <c r="AP1193" s="191"/>
      <c r="AQ1193" s="191"/>
      <c r="AR1193" s="191"/>
      <c r="AS1193" s="191"/>
      <c r="AT1193" s="191"/>
      <c r="AU1193" s="191"/>
      <c r="AV1193" s="191"/>
      <c r="AW1193" s="191"/>
      <c r="AX1193" s="191"/>
      <c r="AY1193" s="191"/>
      <c r="AZ1193" s="191"/>
      <c r="BA1193" s="191"/>
      <c r="BB1193" s="191"/>
      <c r="BC1193" s="191"/>
    </row>
    <row r="1194" spans="34:55" ht="12.75">
      <c r="AH1194" s="154"/>
      <c r="AI1194" s="191"/>
      <c r="AJ1194" s="191"/>
      <c r="AK1194" s="191"/>
      <c r="AL1194" s="191"/>
      <c r="AM1194" s="191"/>
      <c r="AN1194" s="191"/>
      <c r="AO1194" s="191"/>
      <c r="AP1194" s="191"/>
      <c r="AQ1194" s="191"/>
      <c r="AR1194" s="191"/>
      <c r="AS1194" s="191"/>
      <c r="AT1194" s="191"/>
      <c r="AU1194" s="191"/>
      <c r="AV1194" s="191"/>
      <c r="AW1194" s="191"/>
      <c r="AX1194" s="191"/>
      <c r="AY1194" s="191"/>
      <c r="AZ1194" s="191"/>
      <c r="BA1194" s="191"/>
      <c r="BB1194" s="191"/>
      <c r="BC1194" s="191"/>
    </row>
    <row r="1195" spans="34:55" ht="12.75">
      <c r="AH1195" s="154"/>
      <c r="AI1195" s="191"/>
      <c r="AJ1195" s="191"/>
      <c r="AK1195" s="191"/>
      <c r="AL1195" s="191"/>
      <c r="AM1195" s="191"/>
      <c r="AN1195" s="191"/>
      <c r="AO1195" s="191"/>
      <c r="AP1195" s="191"/>
      <c r="AQ1195" s="191"/>
      <c r="AR1195" s="191"/>
      <c r="AS1195" s="191"/>
      <c r="AT1195" s="191"/>
      <c r="AU1195" s="191"/>
      <c r="AV1195" s="191"/>
      <c r="AW1195" s="191"/>
      <c r="AX1195" s="191"/>
      <c r="AY1195" s="191"/>
      <c r="AZ1195" s="191"/>
      <c r="BA1195" s="191"/>
      <c r="BB1195" s="191"/>
      <c r="BC1195" s="191"/>
    </row>
    <row r="1196" spans="34:55" ht="12.75">
      <c r="AH1196" s="154"/>
      <c r="AI1196" s="191"/>
      <c r="AJ1196" s="191"/>
      <c r="AK1196" s="191"/>
      <c r="AL1196" s="191"/>
      <c r="AM1196" s="191"/>
      <c r="AN1196" s="191"/>
      <c r="AO1196" s="191"/>
      <c r="AP1196" s="191"/>
      <c r="AQ1196" s="191"/>
      <c r="AR1196" s="191"/>
      <c r="AS1196" s="191"/>
      <c r="AT1196" s="191"/>
      <c r="AU1196" s="191"/>
      <c r="AV1196" s="191"/>
      <c r="AW1196" s="191"/>
      <c r="AX1196" s="191"/>
      <c r="AY1196" s="191"/>
      <c r="AZ1196" s="191"/>
      <c r="BA1196" s="191"/>
      <c r="BB1196" s="191"/>
      <c r="BC1196" s="191"/>
    </row>
    <row r="1197" spans="34:55" ht="12.75">
      <c r="AH1197" s="154"/>
      <c r="AI1197" s="191"/>
      <c r="AJ1197" s="191"/>
      <c r="AK1197" s="191"/>
      <c r="AL1197" s="191"/>
      <c r="AM1197" s="191"/>
      <c r="AN1197" s="191"/>
      <c r="AO1197" s="191"/>
      <c r="AP1197" s="191"/>
      <c r="AQ1197" s="191"/>
      <c r="AR1197" s="191"/>
      <c r="AS1197" s="191"/>
      <c r="AT1197" s="191"/>
      <c r="AU1197" s="191"/>
      <c r="AV1197" s="191"/>
      <c r="AW1197" s="191"/>
      <c r="AX1197" s="191"/>
      <c r="AY1197" s="191"/>
      <c r="AZ1197" s="191"/>
      <c r="BA1197" s="191"/>
      <c r="BB1197" s="191"/>
      <c r="BC1197" s="191"/>
    </row>
    <row r="1198" spans="34:55" ht="12.75">
      <c r="AH1198" s="154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191"/>
      <c r="AS1198" s="191"/>
      <c r="AT1198" s="191"/>
      <c r="AU1198" s="191"/>
      <c r="AV1198" s="191"/>
      <c r="AW1198" s="191"/>
      <c r="AX1198" s="191"/>
      <c r="AY1198" s="191"/>
      <c r="AZ1198" s="191"/>
      <c r="BA1198" s="191"/>
      <c r="BB1198" s="191"/>
      <c r="BC1198" s="191"/>
    </row>
    <row r="1199" spans="34:55" ht="12.75">
      <c r="AH1199" s="154"/>
      <c r="AI1199" s="191"/>
      <c r="AJ1199" s="191"/>
      <c r="AK1199" s="191"/>
      <c r="AL1199" s="191"/>
      <c r="AM1199" s="191"/>
      <c r="AN1199" s="191"/>
      <c r="AO1199" s="191"/>
      <c r="AP1199" s="191"/>
      <c r="AQ1199" s="191"/>
      <c r="AR1199" s="191"/>
      <c r="AS1199" s="191"/>
      <c r="AT1199" s="191"/>
      <c r="AU1199" s="191"/>
      <c r="AV1199" s="191"/>
      <c r="AW1199" s="191"/>
      <c r="AX1199" s="191"/>
      <c r="AY1199" s="191"/>
      <c r="AZ1199" s="191"/>
      <c r="BA1199" s="191"/>
      <c r="BB1199" s="191"/>
      <c r="BC1199" s="191"/>
    </row>
    <row r="1200" spans="34:55" ht="12.75">
      <c r="AH1200" s="199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91"/>
      <c r="AY1200" s="191"/>
      <c r="AZ1200" s="191"/>
      <c r="BA1200" s="191"/>
      <c r="BB1200" s="191"/>
      <c r="BC1200" s="191"/>
    </row>
    <row r="1201" spans="34:55" ht="12.75">
      <c r="AH1201" s="154"/>
      <c r="AI1201" s="191"/>
      <c r="AJ1201" s="191"/>
      <c r="AK1201" s="191"/>
      <c r="AL1201" s="191"/>
      <c r="AM1201" s="191"/>
      <c r="AN1201" s="191"/>
      <c r="AO1201" s="191"/>
      <c r="AP1201" s="191"/>
      <c r="AQ1201" s="191"/>
      <c r="AR1201" s="191"/>
      <c r="AS1201" s="191"/>
      <c r="AT1201" s="191"/>
      <c r="AU1201" s="191"/>
      <c r="AV1201" s="191"/>
      <c r="AW1201" s="191"/>
      <c r="AX1201" s="191"/>
      <c r="AY1201" s="191"/>
      <c r="AZ1201" s="191"/>
      <c r="BA1201" s="191"/>
      <c r="BB1201" s="191"/>
      <c r="BC1201" s="191"/>
    </row>
    <row r="1202" spans="34:55" ht="12.75">
      <c r="AH1202" s="154"/>
      <c r="AI1202" s="191"/>
      <c r="AJ1202" s="191"/>
      <c r="AK1202" s="191"/>
      <c r="AL1202" s="191"/>
      <c r="AM1202" s="191"/>
      <c r="AN1202" s="191"/>
      <c r="AO1202" s="191"/>
      <c r="AP1202" s="191"/>
      <c r="AQ1202" s="191"/>
      <c r="AR1202" s="191"/>
      <c r="AS1202" s="191"/>
      <c r="AT1202" s="191"/>
      <c r="AU1202" s="191"/>
      <c r="AV1202" s="191"/>
      <c r="AW1202" s="191"/>
      <c r="AX1202" s="191"/>
      <c r="AY1202" s="191"/>
      <c r="AZ1202" s="191"/>
      <c r="BA1202" s="191"/>
      <c r="BB1202" s="191"/>
      <c r="BC1202" s="191"/>
    </row>
    <row r="1203" spans="34:55" ht="12.75">
      <c r="AH1203" s="154"/>
      <c r="AI1203" s="191"/>
      <c r="AJ1203" s="191"/>
      <c r="AK1203" s="191"/>
      <c r="AL1203" s="191"/>
      <c r="AM1203" s="191"/>
      <c r="AN1203" s="191"/>
      <c r="AO1203" s="191"/>
      <c r="AP1203" s="191"/>
      <c r="AQ1203" s="191"/>
      <c r="AR1203" s="191"/>
      <c r="AS1203" s="191"/>
      <c r="AT1203" s="191"/>
      <c r="AU1203" s="191"/>
      <c r="AV1203" s="191"/>
      <c r="AW1203" s="191"/>
      <c r="AX1203" s="191"/>
      <c r="AY1203" s="191"/>
      <c r="AZ1203" s="191"/>
      <c r="BA1203" s="191"/>
      <c r="BB1203" s="191"/>
      <c r="BC1203" s="191"/>
    </row>
    <row r="1204" spans="34:55" ht="12.75">
      <c r="AH1204" s="154"/>
      <c r="AI1204" s="191"/>
      <c r="AJ1204" s="191"/>
      <c r="AK1204" s="191"/>
      <c r="AL1204" s="191"/>
      <c r="AM1204" s="191"/>
      <c r="AN1204" s="191"/>
      <c r="AO1204" s="191"/>
      <c r="AP1204" s="191"/>
      <c r="AQ1204" s="191"/>
      <c r="AR1204" s="191"/>
      <c r="AS1204" s="191"/>
      <c r="AT1204" s="191"/>
      <c r="AU1204" s="191"/>
      <c r="AV1204" s="191"/>
      <c r="AW1204" s="191"/>
      <c r="AX1204" s="191"/>
      <c r="AY1204" s="191"/>
      <c r="AZ1204" s="191"/>
      <c r="BA1204" s="191"/>
      <c r="BB1204" s="191"/>
      <c r="BC1204" s="191"/>
    </row>
    <row r="1205" spans="34:55" ht="12.75">
      <c r="AH1205" s="154"/>
      <c r="AI1205" s="191"/>
      <c r="AJ1205" s="191"/>
      <c r="AK1205" s="191"/>
      <c r="AL1205" s="191"/>
      <c r="AM1205" s="191"/>
      <c r="AN1205" s="191"/>
      <c r="AO1205" s="191"/>
      <c r="AP1205" s="191"/>
      <c r="AQ1205" s="191"/>
      <c r="AR1205" s="191"/>
      <c r="AS1205" s="191"/>
      <c r="AT1205" s="191"/>
      <c r="AU1205" s="191"/>
      <c r="AV1205" s="191"/>
      <c r="AW1205" s="191"/>
      <c r="AX1205" s="191"/>
      <c r="AY1205" s="191"/>
      <c r="AZ1205" s="191"/>
      <c r="BA1205" s="191"/>
      <c r="BB1205" s="191"/>
      <c r="BC1205" s="191"/>
    </row>
    <row r="1206" spans="34:55" ht="12.75">
      <c r="AH1206" s="154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191"/>
      <c r="AY1206" s="191"/>
      <c r="AZ1206" s="191"/>
      <c r="BA1206" s="191"/>
      <c r="BB1206" s="191"/>
      <c r="BC1206" s="191"/>
    </row>
    <row r="1207" spans="34:55" ht="12.75">
      <c r="AH1207" s="154"/>
      <c r="AI1207" s="191"/>
      <c r="AJ1207" s="191"/>
      <c r="AK1207" s="191"/>
      <c r="AL1207" s="191"/>
      <c r="AM1207" s="191"/>
      <c r="AN1207" s="191"/>
      <c r="AO1207" s="191"/>
      <c r="AP1207" s="191"/>
      <c r="AQ1207" s="191"/>
      <c r="AR1207" s="191"/>
      <c r="AS1207" s="191"/>
      <c r="AT1207" s="191"/>
      <c r="AU1207" s="191"/>
      <c r="AV1207" s="191"/>
      <c r="AW1207" s="191"/>
      <c r="AX1207" s="191"/>
      <c r="AY1207" s="191"/>
      <c r="AZ1207" s="191"/>
      <c r="BA1207" s="191"/>
      <c r="BB1207" s="191"/>
      <c r="BC1207" s="191"/>
    </row>
    <row r="1208" spans="34:55" ht="12.75">
      <c r="AH1208" s="154"/>
      <c r="AI1208" s="191"/>
      <c r="AJ1208" s="191"/>
      <c r="AK1208" s="191"/>
      <c r="AL1208" s="191"/>
      <c r="AM1208" s="191"/>
      <c r="AN1208" s="191"/>
      <c r="AO1208" s="191"/>
      <c r="AP1208" s="191"/>
      <c r="AQ1208" s="191"/>
      <c r="AR1208" s="191"/>
      <c r="AS1208" s="191"/>
      <c r="AT1208" s="191"/>
      <c r="AU1208" s="191"/>
      <c r="AV1208" s="191"/>
      <c r="AW1208" s="191"/>
      <c r="AX1208" s="191"/>
      <c r="AY1208" s="191"/>
      <c r="AZ1208" s="191"/>
      <c r="BA1208" s="191"/>
      <c r="BB1208" s="191"/>
      <c r="BC1208" s="191"/>
    </row>
    <row r="1209" spans="34:55" ht="12.75">
      <c r="AH1209" s="154"/>
      <c r="AI1209" s="191"/>
      <c r="AJ1209" s="191"/>
      <c r="AK1209" s="191"/>
      <c r="AL1209" s="191"/>
      <c r="AM1209" s="191"/>
      <c r="AN1209" s="191"/>
      <c r="AO1209" s="191"/>
      <c r="AP1209" s="191"/>
      <c r="AQ1209" s="191"/>
      <c r="AR1209" s="191"/>
      <c r="AS1209" s="191"/>
      <c r="AT1209" s="191"/>
      <c r="AU1209" s="191"/>
      <c r="AV1209" s="191"/>
      <c r="AW1209" s="191"/>
      <c r="AX1209" s="191"/>
      <c r="AY1209" s="191"/>
      <c r="AZ1209" s="191"/>
      <c r="BA1209" s="191"/>
      <c r="BB1209" s="191"/>
      <c r="BC1209" s="191"/>
    </row>
    <row r="1210" spans="34:55" ht="12.75">
      <c r="AH1210" s="154"/>
      <c r="AI1210" s="191"/>
      <c r="AJ1210" s="191"/>
      <c r="AK1210" s="191"/>
      <c r="AL1210" s="191"/>
      <c r="AM1210" s="191"/>
      <c r="AN1210" s="191"/>
      <c r="AO1210" s="191"/>
      <c r="AP1210" s="191"/>
      <c r="AQ1210" s="191"/>
      <c r="AR1210" s="191"/>
      <c r="AS1210" s="191"/>
      <c r="AT1210" s="191"/>
      <c r="AU1210" s="191"/>
      <c r="AV1210" s="191"/>
      <c r="AW1210" s="191"/>
      <c r="AX1210" s="191"/>
      <c r="AY1210" s="191"/>
      <c r="AZ1210" s="191"/>
      <c r="BA1210" s="191"/>
      <c r="BB1210" s="191"/>
      <c r="BC1210" s="191"/>
    </row>
    <row r="1211" spans="34:55" ht="12.75">
      <c r="AH1211" s="154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191"/>
      <c r="AS1211" s="191"/>
      <c r="AT1211" s="191"/>
      <c r="AU1211" s="191"/>
      <c r="AV1211" s="191"/>
      <c r="AW1211" s="191"/>
      <c r="AX1211" s="191"/>
      <c r="AY1211" s="191"/>
      <c r="AZ1211" s="191"/>
      <c r="BA1211" s="191"/>
      <c r="BB1211" s="191"/>
      <c r="BC1211" s="191"/>
    </row>
    <row r="1212" spans="34:55" ht="12.75">
      <c r="AH1212" s="154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191"/>
      <c r="AS1212" s="191"/>
      <c r="AT1212" s="191"/>
      <c r="AU1212" s="191"/>
      <c r="AV1212" s="191"/>
      <c r="AW1212" s="191"/>
      <c r="AX1212" s="191"/>
      <c r="AY1212" s="191"/>
      <c r="AZ1212" s="191"/>
      <c r="BA1212" s="191"/>
      <c r="BB1212" s="191"/>
      <c r="BC1212" s="191"/>
    </row>
    <row r="1213" spans="34:55" ht="12.75">
      <c r="AH1213" s="154"/>
      <c r="AI1213" s="191"/>
      <c r="AJ1213" s="191"/>
      <c r="AK1213" s="191"/>
      <c r="AL1213" s="191"/>
      <c r="AM1213" s="191"/>
      <c r="AN1213" s="191"/>
      <c r="AO1213" s="191"/>
      <c r="AP1213" s="191"/>
      <c r="AQ1213" s="191"/>
      <c r="AR1213" s="191"/>
      <c r="AS1213" s="191"/>
      <c r="AT1213" s="191"/>
      <c r="AU1213" s="191"/>
      <c r="AV1213" s="191"/>
      <c r="AW1213" s="191"/>
      <c r="AX1213" s="191"/>
      <c r="AY1213" s="191"/>
      <c r="AZ1213" s="191"/>
      <c r="BA1213" s="191"/>
      <c r="BB1213" s="191"/>
      <c r="BC1213" s="191"/>
    </row>
    <row r="1214" spans="34:55" ht="12.75">
      <c r="AH1214" s="154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191"/>
      <c r="AS1214" s="191"/>
      <c r="AT1214" s="191"/>
      <c r="AU1214" s="191"/>
      <c r="AV1214" s="191"/>
      <c r="AW1214" s="191"/>
      <c r="AX1214" s="191"/>
      <c r="AY1214" s="191"/>
      <c r="AZ1214" s="191"/>
      <c r="BA1214" s="191"/>
      <c r="BB1214" s="191"/>
      <c r="BC1214" s="191"/>
    </row>
    <row r="1215" spans="34:55" ht="12.75">
      <c r="AH1215" s="154"/>
      <c r="AI1215" s="191"/>
      <c r="AJ1215" s="191"/>
      <c r="AK1215" s="191"/>
      <c r="AL1215" s="191"/>
      <c r="AM1215" s="191"/>
      <c r="AN1215" s="191"/>
      <c r="AO1215" s="191"/>
      <c r="AP1215" s="191"/>
      <c r="AQ1215" s="191"/>
      <c r="AR1215" s="191"/>
      <c r="AS1215" s="191"/>
      <c r="AT1215" s="191"/>
      <c r="AU1215" s="191"/>
      <c r="AV1215" s="191"/>
      <c r="AW1215" s="191"/>
      <c r="AX1215" s="191"/>
      <c r="AY1215" s="191"/>
      <c r="AZ1215" s="191"/>
      <c r="BA1215" s="191"/>
      <c r="BB1215" s="191"/>
      <c r="BC1215" s="191"/>
    </row>
    <row r="1216" spans="34:55" ht="12.75">
      <c r="AH1216" s="154"/>
      <c r="AI1216" s="191"/>
      <c r="AJ1216" s="191"/>
      <c r="AK1216" s="191"/>
      <c r="AL1216" s="191"/>
      <c r="AM1216" s="191"/>
      <c r="AN1216" s="191"/>
      <c r="AO1216" s="191"/>
      <c r="AP1216" s="191"/>
      <c r="AQ1216" s="191"/>
      <c r="AR1216" s="191"/>
      <c r="AS1216" s="191"/>
      <c r="AT1216" s="191"/>
      <c r="AU1216" s="191"/>
      <c r="AV1216" s="191"/>
      <c r="AW1216" s="191"/>
      <c r="AX1216" s="191"/>
      <c r="AY1216" s="191"/>
      <c r="AZ1216" s="191"/>
      <c r="BA1216" s="191"/>
      <c r="BB1216" s="191"/>
      <c r="BC1216" s="191"/>
    </row>
    <row r="1217" spans="34:55" ht="12.75">
      <c r="AH1217" s="154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191"/>
      <c r="AS1217" s="191"/>
      <c r="AT1217" s="191"/>
      <c r="AU1217" s="191"/>
      <c r="AV1217" s="191"/>
      <c r="AW1217" s="191"/>
      <c r="AX1217" s="191"/>
      <c r="AY1217" s="191"/>
      <c r="AZ1217" s="191"/>
      <c r="BA1217" s="191"/>
      <c r="BB1217" s="191"/>
      <c r="BC1217" s="191"/>
    </row>
    <row r="1218" spans="34:55" ht="12.75">
      <c r="AH1218" s="154"/>
      <c r="AI1218" s="191"/>
      <c r="AJ1218" s="191"/>
      <c r="AK1218" s="191"/>
      <c r="AL1218" s="191"/>
      <c r="AM1218" s="191"/>
      <c r="AN1218" s="191"/>
      <c r="AO1218" s="191"/>
      <c r="AP1218" s="191"/>
      <c r="AQ1218" s="191"/>
      <c r="AR1218" s="191"/>
      <c r="AS1218" s="191"/>
      <c r="AT1218" s="191"/>
      <c r="AU1218" s="191"/>
      <c r="AV1218" s="191"/>
      <c r="AW1218" s="191"/>
      <c r="AX1218" s="191"/>
      <c r="AY1218" s="191"/>
      <c r="AZ1218" s="191"/>
      <c r="BA1218" s="191"/>
      <c r="BB1218" s="191"/>
      <c r="BC1218" s="191"/>
    </row>
    <row r="1219" spans="34:55" ht="12.75">
      <c r="AH1219" s="154"/>
      <c r="AI1219" s="191"/>
      <c r="AJ1219" s="191"/>
      <c r="AK1219" s="191"/>
      <c r="AL1219" s="191"/>
      <c r="AM1219" s="191"/>
      <c r="AN1219" s="191"/>
      <c r="AO1219" s="191"/>
      <c r="AP1219" s="191"/>
      <c r="AQ1219" s="191"/>
      <c r="AR1219" s="191"/>
      <c r="AS1219" s="191"/>
      <c r="AT1219" s="191"/>
      <c r="AU1219" s="191"/>
      <c r="AV1219" s="191"/>
      <c r="AW1219" s="191"/>
      <c r="AX1219" s="191"/>
      <c r="AY1219" s="191"/>
      <c r="AZ1219" s="191"/>
      <c r="BA1219" s="191"/>
      <c r="BB1219" s="191"/>
      <c r="BC1219" s="191"/>
    </row>
    <row r="1220" spans="34:55" ht="12.75">
      <c r="AH1220" s="154"/>
      <c r="AI1220" s="191"/>
      <c r="AJ1220" s="191"/>
      <c r="AK1220" s="191"/>
      <c r="AL1220" s="191"/>
      <c r="AM1220" s="191"/>
      <c r="AN1220" s="191"/>
      <c r="AO1220" s="191"/>
      <c r="AP1220" s="191"/>
      <c r="AQ1220" s="191"/>
      <c r="AR1220" s="191"/>
      <c r="AS1220" s="191"/>
      <c r="AT1220" s="191"/>
      <c r="AU1220" s="191"/>
      <c r="AV1220" s="191"/>
      <c r="AW1220" s="191"/>
      <c r="AX1220" s="191"/>
      <c r="AY1220" s="191"/>
      <c r="AZ1220" s="191"/>
      <c r="BA1220" s="191"/>
      <c r="BB1220" s="191"/>
      <c r="BC1220" s="191"/>
    </row>
    <row r="1221" spans="34:55" ht="12.75">
      <c r="AH1221" s="154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191"/>
      <c r="AY1221" s="191"/>
      <c r="AZ1221" s="191"/>
      <c r="BA1221" s="191"/>
      <c r="BB1221" s="191"/>
      <c r="BC1221" s="191"/>
    </row>
    <row r="1222" spans="34:55" ht="12.75">
      <c r="AH1222" s="154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191"/>
      <c r="AY1222" s="191"/>
      <c r="AZ1222" s="191"/>
      <c r="BA1222" s="191"/>
      <c r="BB1222" s="191"/>
      <c r="BC1222" s="191"/>
    </row>
    <row r="1223" spans="34:55" ht="12.75">
      <c r="AH1223" s="154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191"/>
      <c r="AS1223" s="191"/>
      <c r="AT1223" s="191"/>
      <c r="AU1223" s="191"/>
      <c r="AV1223" s="191"/>
      <c r="AW1223" s="191"/>
      <c r="AX1223" s="191"/>
      <c r="AY1223" s="191"/>
      <c r="AZ1223" s="191"/>
      <c r="BA1223" s="191"/>
      <c r="BB1223" s="191"/>
      <c r="BC1223" s="191"/>
    </row>
    <row r="1224" spans="34:55" ht="12.75">
      <c r="AH1224" s="154"/>
      <c r="AI1224" s="191"/>
      <c r="AJ1224" s="191"/>
      <c r="AK1224" s="191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91"/>
      <c r="BA1224" s="191"/>
      <c r="BB1224" s="191"/>
      <c r="BC1224" s="191"/>
    </row>
    <row r="1225" spans="34:55" ht="12.75">
      <c r="AH1225" s="154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191"/>
      <c r="AY1225" s="191"/>
      <c r="AZ1225" s="191"/>
      <c r="BA1225" s="191"/>
      <c r="BB1225" s="191"/>
      <c r="BC1225" s="191"/>
    </row>
    <row r="1226" spans="34:55" ht="12.75">
      <c r="AH1226" s="154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191"/>
      <c r="AY1226" s="191"/>
      <c r="AZ1226" s="191"/>
      <c r="BA1226" s="191"/>
      <c r="BB1226" s="191"/>
      <c r="BC1226" s="191"/>
    </row>
    <row r="1227" spans="34:55" ht="12.75">
      <c r="AH1227" s="154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191"/>
      <c r="AY1227" s="191"/>
      <c r="AZ1227" s="191"/>
      <c r="BA1227" s="191"/>
      <c r="BB1227" s="191"/>
      <c r="BC1227" s="191"/>
    </row>
    <row r="1228" spans="34:55" ht="12.75">
      <c r="AH1228" s="154"/>
      <c r="AI1228" s="191"/>
      <c r="AJ1228" s="191"/>
      <c r="AK1228" s="191"/>
      <c r="AL1228" s="191"/>
      <c r="AM1228" s="191"/>
      <c r="AN1228" s="191"/>
      <c r="AO1228" s="191"/>
      <c r="AP1228" s="191"/>
      <c r="AQ1228" s="191"/>
      <c r="AR1228" s="191"/>
      <c r="AS1228" s="191"/>
      <c r="AT1228" s="191"/>
      <c r="AU1228" s="191"/>
      <c r="AV1228" s="191"/>
      <c r="AW1228" s="191"/>
      <c r="AX1228" s="191"/>
      <c r="AY1228" s="191"/>
      <c r="AZ1228" s="191"/>
      <c r="BA1228" s="191"/>
      <c r="BB1228" s="191"/>
      <c r="BC1228" s="191"/>
    </row>
    <row r="1229" spans="34:55" ht="12.75">
      <c r="AH1229" s="154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191"/>
      <c r="AS1229" s="191"/>
      <c r="AT1229" s="191"/>
      <c r="AU1229" s="191"/>
      <c r="AV1229" s="191"/>
      <c r="AW1229" s="191"/>
      <c r="AX1229" s="191"/>
      <c r="AY1229" s="191"/>
      <c r="AZ1229" s="191"/>
      <c r="BA1229" s="191"/>
      <c r="BB1229" s="191"/>
      <c r="BC1229" s="191"/>
    </row>
    <row r="1230" spans="34:55" ht="12.75">
      <c r="AH1230" s="154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191"/>
      <c r="AS1230" s="191"/>
      <c r="AT1230" s="191"/>
      <c r="AU1230" s="191"/>
      <c r="AV1230" s="191"/>
      <c r="AW1230" s="191"/>
      <c r="AX1230" s="191"/>
      <c r="AY1230" s="191"/>
      <c r="AZ1230" s="191"/>
      <c r="BA1230" s="191"/>
      <c r="BB1230" s="191"/>
      <c r="BC1230" s="191"/>
    </row>
    <row r="1231" spans="34:55" ht="12.75">
      <c r="AH1231" s="154"/>
      <c r="AI1231" s="191"/>
      <c r="AJ1231" s="191"/>
      <c r="AK1231" s="191"/>
      <c r="AL1231" s="191"/>
      <c r="AM1231" s="191"/>
      <c r="AN1231" s="191"/>
      <c r="AO1231" s="191"/>
      <c r="AP1231" s="191"/>
      <c r="AQ1231" s="191"/>
      <c r="AR1231" s="191"/>
      <c r="AS1231" s="191"/>
      <c r="AT1231" s="191"/>
      <c r="AU1231" s="191"/>
      <c r="AV1231" s="191"/>
      <c r="AW1231" s="191"/>
      <c r="AX1231" s="191"/>
      <c r="AY1231" s="191"/>
      <c r="AZ1231" s="191"/>
      <c r="BA1231" s="191"/>
      <c r="BB1231" s="191"/>
      <c r="BC1231" s="191"/>
    </row>
    <row r="1232" spans="34:55" ht="12.75">
      <c r="AH1232" s="154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191"/>
      <c r="AS1232" s="191"/>
      <c r="AT1232" s="191"/>
      <c r="AU1232" s="191"/>
      <c r="AV1232" s="191"/>
      <c r="AW1232" s="191"/>
      <c r="AX1232" s="191"/>
      <c r="AY1232" s="191"/>
      <c r="AZ1232" s="191"/>
      <c r="BA1232" s="191"/>
      <c r="BB1232" s="191"/>
      <c r="BC1232" s="191"/>
    </row>
    <row r="1233" spans="34:55" ht="12.75">
      <c r="AH1233" s="154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191"/>
      <c r="AY1233" s="191"/>
      <c r="AZ1233" s="191"/>
      <c r="BA1233" s="191"/>
      <c r="BB1233" s="191"/>
      <c r="BC1233" s="191"/>
    </row>
    <row r="1234" spans="34:55" ht="12.75">
      <c r="AH1234" s="154"/>
      <c r="AI1234" s="191"/>
      <c r="AJ1234" s="191"/>
      <c r="AK1234" s="191"/>
      <c r="AL1234" s="191"/>
      <c r="AM1234" s="191"/>
      <c r="AN1234" s="191"/>
      <c r="AO1234" s="191"/>
      <c r="AP1234" s="191"/>
      <c r="AQ1234" s="191"/>
      <c r="AR1234" s="191"/>
      <c r="AS1234" s="191"/>
      <c r="AT1234" s="191"/>
      <c r="AU1234" s="191"/>
      <c r="AV1234" s="191"/>
      <c r="AW1234" s="191"/>
      <c r="AX1234" s="191"/>
      <c r="AY1234" s="191"/>
      <c r="AZ1234" s="191"/>
      <c r="BA1234" s="191"/>
      <c r="BB1234" s="191"/>
      <c r="BC1234" s="191"/>
    </row>
    <row r="1235" spans="34:55" ht="12.75">
      <c r="AH1235" s="154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191"/>
      <c r="AY1235" s="191"/>
      <c r="AZ1235" s="191"/>
      <c r="BA1235" s="191"/>
      <c r="BB1235" s="191"/>
      <c r="BC1235" s="191"/>
    </row>
    <row r="1236" spans="34:55" ht="12.75">
      <c r="AH1236" s="154"/>
      <c r="AI1236" s="191"/>
      <c r="AJ1236" s="191"/>
      <c r="AK1236" s="191"/>
      <c r="AL1236" s="191"/>
      <c r="AM1236" s="191"/>
      <c r="AN1236" s="191"/>
      <c r="AO1236" s="191"/>
      <c r="AP1236" s="191"/>
      <c r="AQ1236" s="191"/>
      <c r="AR1236" s="191"/>
      <c r="AS1236" s="191"/>
      <c r="AT1236" s="191"/>
      <c r="AU1236" s="191"/>
      <c r="AV1236" s="191"/>
      <c r="AW1236" s="191"/>
      <c r="AX1236" s="191"/>
      <c r="AY1236" s="191"/>
      <c r="AZ1236" s="191"/>
      <c r="BA1236" s="191"/>
      <c r="BB1236" s="191"/>
      <c r="BC1236" s="191"/>
    </row>
    <row r="1237" spans="34:55" ht="12.75">
      <c r="AH1237" s="154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191"/>
      <c r="AS1237" s="191"/>
      <c r="AT1237" s="191"/>
      <c r="AU1237" s="191"/>
      <c r="AV1237" s="191"/>
      <c r="AW1237" s="191"/>
      <c r="AX1237" s="191"/>
      <c r="AY1237" s="191"/>
      <c r="AZ1237" s="191"/>
      <c r="BA1237" s="191"/>
      <c r="BB1237" s="191"/>
      <c r="BC1237" s="191"/>
    </row>
    <row r="1238" spans="34:55" ht="12.75">
      <c r="AH1238" s="154"/>
      <c r="AI1238" s="191"/>
      <c r="AJ1238" s="191"/>
      <c r="AK1238" s="191"/>
      <c r="AL1238" s="191"/>
      <c r="AM1238" s="191"/>
      <c r="AN1238" s="191"/>
      <c r="AO1238" s="191"/>
      <c r="AP1238" s="191"/>
      <c r="AQ1238" s="191"/>
      <c r="AR1238" s="191"/>
      <c r="AS1238" s="191"/>
      <c r="AT1238" s="191"/>
      <c r="AU1238" s="191"/>
      <c r="AV1238" s="191"/>
      <c r="AW1238" s="191"/>
      <c r="AX1238" s="191"/>
      <c r="AY1238" s="191"/>
      <c r="AZ1238" s="191"/>
      <c r="BA1238" s="191"/>
      <c r="BB1238" s="191"/>
      <c r="BC1238" s="191"/>
    </row>
    <row r="1239" spans="34:55" ht="12.75">
      <c r="AH1239" s="154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191"/>
      <c r="AS1239" s="191"/>
      <c r="AT1239" s="191"/>
      <c r="AU1239" s="191"/>
      <c r="AV1239" s="191"/>
      <c r="AW1239" s="191"/>
      <c r="AX1239" s="191"/>
      <c r="AY1239" s="191"/>
      <c r="AZ1239" s="191"/>
      <c r="BA1239" s="191"/>
      <c r="BB1239" s="191"/>
      <c r="BC1239" s="191"/>
    </row>
    <row r="1240" spans="34:55" ht="12.75">
      <c r="AH1240" s="154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191"/>
      <c r="AS1240" s="191"/>
      <c r="AT1240" s="191"/>
      <c r="AU1240" s="191"/>
      <c r="AV1240" s="191"/>
      <c r="AW1240" s="191"/>
      <c r="AX1240" s="191"/>
      <c r="AY1240" s="191"/>
      <c r="AZ1240" s="191"/>
      <c r="BA1240" s="191"/>
      <c r="BB1240" s="191"/>
      <c r="BC1240" s="191"/>
    </row>
    <row r="1241" spans="34:55" ht="12.75">
      <c r="AH1241" s="154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91"/>
      <c r="BA1241" s="191"/>
      <c r="BB1241" s="191"/>
      <c r="BC1241" s="191"/>
    </row>
    <row r="1242" spans="34:55" ht="12.75">
      <c r="AH1242" s="154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191"/>
      <c r="AY1242" s="191"/>
      <c r="AZ1242" s="191"/>
      <c r="BA1242" s="191"/>
      <c r="BB1242" s="191"/>
      <c r="BC1242" s="191"/>
    </row>
    <row r="1243" spans="34:55" ht="12.75">
      <c r="AH1243" s="154"/>
      <c r="AI1243" s="191"/>
      <c r="AJ1243" s="191"/>
      <c r="AK1243" s="191"/>
      <c r="AL1243" s="191"/>
      <c r="AM1243" s="191"/>
      <c r="AN1243" s="191"/>
      <c r="AO1243" s="191"/>
      <c r="AP1243" s="191"/>
      <c r="AQ1243" s="191"/>
      <c r="AR1243" s="191"/>
      <c r="AS1243" s="191"/>
      <c r="AT1243" s="191"/>
      <c r="AU1243" s="191"/>
      <c r="AV1243" s="191"/>
      <c r="AW1243" s="191"/>
      <c r="AX1243" s="191"/>
      <c r="AY1243" s="191"/>
      <c r="AZ1243" s="191"/>
      <c r="BA1243" s="191"/>
      <c r="BB1243" s="191"/>
      <c r="BC1243" s="191"/>
    </row>
    <row r="1244" spans="34:55" ht="12.75">
      <c r="AH1244" s="154"/>
      <c r="AI1244" s="191"/>
      <c r="AJ1244" s="191"/>
      <c r="AK1244" s="191"/>
      <c r="AL1244" s="191"/>
      <c r="AM1244" s="191"/>
      <c r="AN1244" s="191"/>
      <c r="AO1244" s="191"/>
      <c r="AP1244" s="191"/>
      <c r="AQ1244" s="191"/>
      <c r="AR1244" s="191"/>
      <c r="AS1244" s="191"/>
      <c r="AT1244" s="191"/>
      <c r="AU1244" s="191"/>
      <c r="AV1244" s="191"/>
      <c r="AW1244" s="191"/>
      <c r="AX1244" s="191"/>
      <c r="AY1244" s="191"/>
      <c r="AZ1244" s="191"/>
      <c r="BA1244" s="191"/>
      <c r="BB1244" s="191"/>
      <c r="BC1244" s="191"/>
    </row>
    <row r="1245" spans="34:55" ht="12.75">
      <c r="AH1245" s="154"/>
      <c r="AI1245" s="191"/>
      <c r="AJ1245" s="191"/>
      <c r="AK1245" s="191"/>
      <c r="AL1245" s="191"/>
      <c r="AM1245" s="191"/>
      <c r="AN1245" s="191"/>
      <c r="AO1245" s="191"/>
      <c r="AP1245" s="191"/>
      <c r="AQ1245" s="191"/>
      <c r="AR1245" s="191"/>
      <c r="AS1245" s="191"/>
      <c r="AT1245" s="191"/>
      <c r="AU1245" s="191"/>
      <c r="AV1245" s="191"/>
      <c r="AW1245" s="191"/>
      <c r="AX1245" s="191"/>
      <c r="AY1245" s="191"/>
      <c r="AZ1245" s="191"/>
      <c r="BA1245" s="191"/>
      <c r="BB1245" s="191"/>
      <c r="BC1245" s="191"/>
    </row>
    <row r="1246" spans="34:55" ht="12.75">
      <c r="AH1246" s="154"/>
      <c r="AI1246" s="191"/>
      <c r="AJ1246" s="191"/>
      <c r="AK1246" s="191"/>
      <c r="AL1246" s="191"/>
      <c r="AM1246" s="191"/>
      <c r="AN1246" s="191"/>
      <c r="AO1246" s="191"/>
      <c r="AP1246" s="191"/>
      <c r="AQ1246" s="191"/>
      <c r="AR1246" s="191"/>
      <c r="AS1246" s="191"/>
      <c r="AT1246" s="191"/>
      <c r="AU1246" s="191"/>
      <c r="AV1246" s="191"/>
      <c r="AW1246" s="191"/>
      <c r="AX1246" s="191"/>
      <c r="AY1246" s="191"/>
      <c r="AZ1246" s="191"/>
      <c r="BA1246" s="191"/>
      <c r="BB1246" s="191"/>
      <c r="BC1246" s="191"/>
    </row>
    <row r="1247" spans="34:55" ht="12.75">
      <c r="AH1247" s="154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</row>
    <row r="1248" spans="34:55" ht="12.75">
      <c r="AH1248" s="154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191"/>
      <c r="AS1248" s="191"/>
      <c r="AT1248" s="191"/>
      <c r="AU1248" s="191"/>
      <c r="AV1248" s="191"/>
      <c r="AW1248" s="191"/>
      <c r="AX1248" s="191"/>
      <c r="AY1248" s="191"/>
      <c r="AZ1248" s="191"/>
      <c r="BA1248" s="191"/>
      <c r="BB1248" s="191"/>
      <c r="BC1248" s="191"/>
    </row>
    <row r="1249" spans="34:55" ht="12.75">
      <c r="AH1249" s="154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191"/>
      <c r="AY1249" s="191"/>
      <c r="AZ1249" s="191"/>
      <c r="BA1249" s="191"/>
      <c r="BB1249" s="191"/>
      <c r="BC1249" s="191"/>
    </row>
    <row r="1250" spans="34:55" ht="12.75">
      <c r="AH1250" s="154"/>
      <c r="AI1250" s="191"/>
      <c r="AJ1250" s="191"/>
      <c r="AK1250" s="191"/>
      <c r="AL1250" s="191"/>
      <c r="AM1250" s="191"/>
      <c r="AN1250" s="191"/>
      <c r="AO1250" s="191"/>
      <c r="AP1250" s="191"/>
      <c r="AQ1250" s="191"/>
      <c r="AR1250" s="191"/>
      <c r="AS1250" s="191"/>
      <c r="AT1250" s="191"/>
      <c r="AU1250" s="191"/>
      <c r="AV1250" s="191"/>
      <c r="AW1250" s="191"/>
      <c r="AX1250" s="191"/>
      <c r="AY1250" s="191"/>
      <c r="AZ1250" s="191"/>
      <c r="BA1250" s="191"/>
      <c r="BB1250" s="191"/>
      <c r="BC1250" s="191"/>
    </row>
    <row r="1251" spans="34:55" ht="12.75">
      <c r="AH1251" s="154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191"/>
      <c r="AY1251" s="191"/>
      <c r="AZ1251" s="191"/>
      <c r="BA1251" s="191"/>
      <c r="BB1251" s="191"/>
      <c r="BC1251" s="191"/>
    </row>
    <row r="1252" spans="34:55" ht="12.75">
      <c r="AH1252" s="154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191"/>
      <c r="AY1252" s="191"/>
      <c r="AZ1252" s="191"/>
      <c r="BA1252" s="191"/>
      <c r="BB1252" s="191"/>
      <c r="BC1252" s="191"/>
    </row>
    <row r="1253" spans="34:55" ht="12.75">
      <c r="AH1253" s="154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191"/>
      <c r="AS1253" s="191"/>
      <c r="AT1253" s="191"/>
      <c r="AU1253" s="191"/>
      <c r="AV1253" s="191"/>
      <c r="AW1253" s="191"/>
      <c r="AX1253" s="191"/>
      <c r="AY1253" s="191"/>
      <c r="AZ1253" s="191"/>
      <c r="BA1253" s="191"/>
      <c r="BB1253" s="191"/>
      <c r="BC1253" s="191"/>
    </row>
    <row r="1254" spans="34:55" ht="12.75">
      <c r="AH1254" s="154"/>
      <c r="AI1254" s="191"/>
      <c r="AJ1254" s="191"/>
      <c r="AK1254" s="191"/>
      <c r="AL1254" s="191"/>
      <c r="AM1254" s="191"/>
      <c r="AN1254" s="191"/>
      <c r="AO1254" s="191"/>
      <c r="AP1254" s="191"/>
      <c r="AQ1254" s="191"/>
      <c r="AR1254" s="191"/>
      <c r="AS1254" s="191"/>
      <c r="AT1254" s="191"/>
      <c r="AU1254" s="191"/>
      <c r="AV1254" s="191"/>
      <c r="AW1254" s="191"/>
      <c r="AX1254" s="191"/>
      <c r="AY1254" s="191"/>
      <c r="AZ1254" s="191"/>
      <c r="BA1254" s="191"/>
      <c r="BB1254" s="191"/>
      <c r="BC1254" s="191"/>
    </row>
    <row r="1255" spans="34:55" ht="12.75">
      <c r="AH1255" s="154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191"/>
      <c r="AS1255" s="191"/>
      <c r="AT1255" s="191"/>
      <c r="AU1255" s="191"/>
      <c r="AV1255" s="191"/>
      <c r="AW1255" s="191"/>
      <c r="AX1255" s="191"/>
      <c r="AY1255" s="191"/>
      <c r="AZ1255" s="191"/>
      <c r="BA1255" s="191"/>
      <c r="BB1255" s="191"/>
      <c r="BC1255" s="191"/>
    </row>
    <row r="1256" spans="34:55" ht="12.75">
      <c r="AH1256" s="154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191"/>
      <c r="AY1256" s="191"/>
      <c r="AZ1256" s="191"/>
      <c r="BA1256" s="191"/>
      <c r="BB1256" s="191"/>
      <c r="BC1256" s="191"/>
    </row>
    <row r="1257" spans="34:55" ht="12.75">
      <c r="AH1257" s="154"/>
      <c r="AI1257" s="191"/>
      <c r="AJ1257" s="191"/>
      <c r="AK1257" s="191"/>
      <c r="AL1257" s="191"/>
      <c r="AM1257" s="191"/>
      <c r="AN1257" s="191"/>
      <c r="AO1257" s="191"/>
      <c r="AP1257" s="191"/>
      <c r="AQ1257" s="191"/>
      <c r="AR1257" s="191"/>
      <c r="AS1257" s="191"/>
      <c r="AT1257" s="191"/>
      <c r="AU1257" s="191"/>
      <c r="AV1257" s="191"/>
      <c r="AW1257" s="191"/>
      <c r="AX1257" s="191"/>
      <c r="AY1257" s="191"/>
      <c r="AZ1257" s="191"/>
      <c r="BA1257" s="191"/>
      <c r="BB1257" s="191"/>
      <c r="BC1257" s="191"/>
    </row>
    <row r="1258" spans="34:55" ht="12.75">
      <c r="AH1258" s="154"/>
      <c r="AI1258" s="191"/>
      <c r="AJ1258" s="191"/>
      <c r="AK1258" s="191"/>
      <c r="AL1258" s="191"/>
      <c r="AM1258" s="191"/>
      <c r="AN1258" s="191"/>
      <c r="AO1258" s="191"/>
      <c r="AP1258" s="191"/>
      <c r="AQ1258" s="191"/>
      <c r="AR1258" s="191"/>
      <c r="AS1258" s="191"/>
      <c r="AT1258" s="191"/>
      <c r="AU1258" s="191"/>
      <c r="AV1258" s="191"/>
      <c r="AW1258" s="191"/>
      <c r="AX1258" s="191"/>
      <c r="AY1258" s="191"/>
      <c r="AZ1258" s="191"/>
      <c r="BA1258" s="191"/>
      <c r="BB1258" s="191"/>
      <c r="BC1258" s="191"/>
    </row>
    <row r="1259" spans="34:55" ht="12.75">
      <c r="AH1259" s="154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191"/>
      <c r="AS1259" s="191"/>
      <c r="AT1259" s="191"/>
      <c r="AU1259" s="191"/>
      <c r="AV1259" s="191"/>
      <c r="AW1259" s="191"/>
      <c r="AX1259" s="191"/>
      <c r="AY1259" s="191"/>
      <c r="AZ1259" s="191"/>
      <c r="BA1259" s="191"/>
      <c r="BB1259" s="191"/>
      <c r="BC1259" s="191"/>
    </row>
    <row r="1260" spans="34:55" ht="12.75">
      <c r="AH1260" s="154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191"/>
      <c r="AY1260" s="191"/>
      <c r="AZ1260" s="191"/>
      <c r="BA1260" s="191"/>
      <c r="BB1260" s="191"/>
      <c r="BC1260" s="191"/>
    </row>
    <row r="1261" spans="34:55" ht="12.75">
      <c r="AH1261" s="154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191"/>
      <c r="AY1261" s="191"/>
      <c r="AZ1261" s="191"/>
      <c r="BA1261" s="191"/>
      <c r="BB1261" s="191"/>
      <c r="BC1261" s="191"/>
    </row>
    <row r="1262" spans="34:55" ht="12.75">
      <c r="AH1262" s="154"/>
      <c r="AI1262" s="191"/>
      <c r="AJ1262" s="191"/>
      <c r="AK1262" s="191"/>
      <c r="AL1262" s="191"/>
      <c r="AM1262" s="191"/>
      <c r="AN1262" s="191"/>
      <c r="AO1262" s="191"/>
      <c r="AP1262" s="191"/>
      <c r="AQ1262" s="191"/>
      <c r="AR1262" s="191"/>
      <c r="AS1262" s="191"/>
      <c r="AT1262" s="191"/>
      <c r="AU1262" s="191"/>
      <c r="AV1262" s="191"/>
      <c r="AW1262" s="191"/>
      <c r="AX1262" s="191"/>
      <c r="AY1262" s="191"/>
      <c r="AZ1262" s="191"/>
      <c r="BA1262" s="191"/>
      <c r="BB1262" s="191"/>
      <c r="BC1262" s="191"/>
    </row>
    <row r="1263" spans="34:55" ht="12.75">
      <c r="AH1263" s="154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191"/>
      <c r="AY1263" s="191"/>
      <c r="AZ1263" s="191"/>
      <c r="BA1263" s="191"/>
      <c r="BB1263" s="191"/>
      <c r="BC1263" s="191"/>
    </row>
    <row r="1264" spans="34:55" ht="12.75">
      <c r="AH1264" s="154"/>
      <c r="AI1264" s="191"/>
      <c r="AJ1264" s="191"/>
      <c r="AK1264" s="191"/>
      <c r="AL1264" s="191"/>
      <c r="AM1264" s="191"/>
      <c r="AN1264" s="191"/>
      <c r="AO1264" s="191"/>
      <c r="AP1264" s="191"/>
      <c r="AQ1264" s="191"/>
      <c r="AR1264" s="191"/>
      <c r="AS1264" s="191"/>
      <c r="AT1264" s="191"/>
      <c r="AU1264" s="191"/>
      <c r="AV1264" s="191"/>
      <c r="AW1264" s="191"/>
      <c r="AX1264" s="191"/>
      <c r="AY1264" s="191"/>
      <c r="AZ1264" s="191"/>
      <c r="BA1264" s="191"/>
      <c r="BB1264" s="191"/>
      <c r="BC1264" s="191"/>
    </row>
    <row r="1265" spans="34:55" ht="12.75">
      <c r="AH1265" s="154"/>
      <c r="AI1265" s="191"/>
      <c r="AJ1265" s="191"/>
      <c r="AK1265" s="191"/>
      <c r="AL1265" s="191"/>
      <c r="AM1265" s="191"/>
      <c r="AN1265" s="191"/>
      <c r="AO1265" s="191"/>
      <c r="AP1265" s="191"/>
      <c r="AQ1265" s="191"/>
      <c r="AR1265" s="191"/>
      <c r="AS1265" s="191"/>
      <c r="AT1265" s="191"/>
      <c r="AU1265" s="191"/>
      <c r="AV1265" s="191"/>
      <c r="AW1265" s="191"/>
      <c r="AX1265" s="191"/>
      <c r="AY1265" s="191"/>
      <c r="AZ1265" s="191"/>
      <c r="BA1265" s="191"/>
      <c r="BB1265" s="191"/>
      <c r="BC1265" s="191"/>
    </row>
    <row r="1266" spans="34:55" ht="12.75">
      <c r="AH1266" s="154"/>
      <c r="AI1266" s="191"/>
      <c r="AJ1266" s="191"/>
      <c r="AK1266" s="191"/>
      <c r="AL1266" s="191"/>
      <c r="AM1266" s="191"/>
      <c r="AN1266" s="191"/>
      <c r="AO1266" s="191"/>
      <c r="AP1266" s="191"/>
      <c r="AQ1266" s="191"/>
      <c r="AR1266" s="191"/>
      <c r="AS1266" s="191"/>
      <c r="AT1266" s="191"/>
      <c r="AU1266" s="191"/>
      <c r="AV1266" s="191"/>
      <c r="AW1266" s="191"/>
      <c r="AX1266" s="191"/>
      <c r="AY1266" s="191"/>
      <c r="AZ1266" s="191"/>
      <c r="BA1266" s="191"/>
      <c r="BB1266" s="191"/>
      <c r="BC1266" s="191"/>
    </row>
    <row r="1267" spans="34:55" ht="12.75">
      <c r="AH1267" s="154"/>
      <c r="AI1267" s="191"/>
      <c r="AJ1267" s="191"/>
      <c r="AK1267" s="191"/>
      <c r="AL1267" s="191"/>
      <c r="AM1267" s="191"/>
      <c r="AN1267" s="191"/>
      <c r="AO1267" s="191"/>
      <c r="AP1267" s="191"/>
      <c r="AQ1267" s="191"/>
      <c r="AR1267" s="191"/>
      <c r="AS1267" s="191"/>
      <c r="AT1267" s="191"/>
      <c r="AU1267" s="191"/>
      <c r="AV1267" s="191"/>
      <c r="AW1267" s="191"/>
      <c r="AX1267" s="191"/>
      <c r="AY1267" s="191"/>
      <c r="AZ1267" s="191"/>
      <c r="BA1267" s="191"/>
      <c r="BB1267" s="191"/>
      <c r="BC1267" s="191"/>
    </row>
    <row r="1268" spans="34:55" ht="12.75">
      <c r="AH1268" s="154"/>
      <c r="AI1268" s="191"/>
      <c r="AJ1268" s="191"/>
      <c r="AK1268" s="191"/>
      <c r="AL1268" s="191"/>
      <c r="AM1268" s="191"/>
      <c r="AN1268" s="191"/>
      <c r="AO1268" s="191"/>
      <c r="AP1268" s="191"/>
      <c r="AQ1268" s="191"/>
      <c r="AR1268" s="191"/>
      <c r="AS1268" s="191"/>
      <c r="AT1268" s="191"/>
      <c r="AU1268" s="191"/>
      <c r="AV1268" s="191"/>
      <c r="AW1268" s="191"/>
      <c r="AX1268" s="191"/>
      <c r="AY1268" s="191"/>
      <c r="AZ1268" s="191"/>
      <c r="BA1268" s="191"/>
      <c r="BB1268" s="191"/>
      <c r="BC1268" s="191"/>
    </row>
    <row r="1269" spans="34:55" ht="12.75">
      <c r="AH1269" s="154"/>
      <c r="AI1269" s="191"/>
      <c r="AJ1269" s="191"/>
      <c r="AK1269" s="191"/>
      <c r="AL1269" s="191"/>
      <c r="AM1269" s="191"/>
      <c r="AN1269" s="191"/>
      <c r="AO1269" s="191"/>
      <c r="AP1269" s="191"/>
      <c r="AQ1269" s="191"/>
      <c r="AR1269" s="191"/>
      <c r="AS1269" s="191"/>
      <c r="AT1269" s="191"/>
      <c r="AU1269" s="191"/>
      <c r="AV1269" s="191"/>
      <c r="AW1269" s="191"/>
      <c r="AX1269" s="191"/>
      <c r="AY1269" s="191"/>
      <c r="AZ1269" s="191"/>
      <c r="BA1269" s="191"/>
      <c r="BB1269" s="191"/>
      <c r="BC1269" s="191"/>
    </row>
    <row r="1270" spans="34:55" ht="12.75">
      <c r="AH1270" s="154"/>
      <c r="AI1270" s="191"/>
      <c r="AJ1270" s="191"/>
      <c r="AK1270" s="191"/>
      <c r="AL1270" s="191"/>
      <c r="AM1270" s="191"/>
      <c r="AN1270" s="191"/>
      <c r="AO1270" s="191"/>
      <c r="AP1270" s="191"/>
      <c r="AQ1270" s="191"/>
      <c r="AR1270" s="191"/>
      <c r="AS1270" s="191"/>
      <c r="AT1270" s="191"/>
      <c r="AU1270" s="191"/>
      <c r="AV1270" s="191"/>
      <c r="AW1270" s="191"/>
      <c r="AX1270" s="191"/>
      <c r="AY1270" s="191"/>
      <c r="AZ1270" s="191"/>
      <c r="BA1270" s="191"/>
      <c r="BB1270" s="191"/>
      <c r="BC1270" s="191"/>
    </row>
    <row r="1271" spans="34:55" ht="12.75">
      <c r="AH1271" s="154"/>
      <c r="AI1271" s="191"/>
      <c r="AJ1271" s="191"/>
      <c r="AK1271" s="191"/>
      <c r="AL1271" s="191"/>
      <c r="AM1271" s="191"/>
      <c r="AN1271" s="191"/>
      <c r="AO1271" s="191"/>
      <c r="AP1271" s="191"/>
      <c r="AQ1271" s="191"/>
      <c r="AR1271" s="191"/>
      <c r="AS1271" s="191"/>
      <c r="AT1271" s="191"/>
      <c r="AU1271" s="191"/>
      <c r="AV1271" s="191"/>
      <c r="AW1271" s="191"/>
      <c r="AX1271" s="191"/>
      <c r="AY1271" s="191"/>
      <c r="AZ1271" s="191"/>
      <c r="BA1271" s="191"/>
      <c r="BB1271" s="191"/>
      <c r="BC1271" s="191"/>
    </row>
    <row r="1272" spans="34:55" ht="12.75">
      <c r="AH1272" s="154"/>
      <c r="AI1272" s="191"/>
      <c r="AJ1272" s="191"/>
      <c r="AK1272" s="191"/>
      <c r="AL1272" s="191"/>
      <c r="AM1272" s="191"/>
      <c r="AN1272" s="191"/>
      <c r="AO1272" s="191"/>
      <c r="AP1272" s="191"/>
      <c r="AQ1272" s="191"/>
      <c r="AR1272" s="191"/>
      <c r="AS1272" s="191"/>
      <c r="AT1272" s="191"/>
      <c r="AU1272" s="191"/>
      <c r="AV1272" s="191"/>
      <c r="AW1272" s="191"/>
      <c r="AX1272" s="191"/>
      <c r="AY1272" s="191"/>
      <c r="AZ1272" s="191"/>
      <c r="BA1272" s="191"/>
      <c r="BB1272" s="191"/>
      <c r="BC1272" s="191"/>
    </row>
    <row r="1273" spans="34:55" ht="12.75">
      <c r="AH1273" s="154"/>
      <c r="AI1273" s="191"/>
      <c r="AJ1273" s="191"/>
      <c r="AK1273" s="191"/>
      <c r="AL1273" s="191"/>
      <c r="AM1273" s="191"/>
      <c r="AN1273" s="191"/>
      <c r="AO1273" s="191"/>
      <c r="AP1273" s="191"/>
      <c r="AQ1273" s="191"/>
      <c r="AR1273" s="191"/>
      <c r="AS1273" s="191"/>
      <c r="AT1273" s="191"/>
      <c r="AU1273" s="191"/>
      <c r="AV1273" s="191"/>
      <c r="AW1273" s="191"/>
      <c r="AX1273" s="191"/>
      <c r="AY1273" s="191"/>
      <c r="AZ1273" s="191"/>
      <c r="BA1273" s="191"/>
      <c r="BB1273" s="191"/>
      <c r="BC1273" s="191"/>
    </row>
    <row r="1274" spans="34:55" ht="12.75">
      <c r="AH1274" s="154"/>
      <c r="AI1274" s="191"/>
      <c r="AJ1274" s="191"/>
      <c r="AK1274" s="191"/>
      <c r="AL1274" s="191"/>
      <c r="AM1274" s="191"/>
      <c r="AN1274" s="191"/>
      <c r="AO1274" s="191"/>
      <c r="AP1274" s="191"/>
      <c r="AQ1274" s="191"/>
      <c r="AR1274" s="191"/>
      <c r="AS1274" s="191"/>
      <c r="AT1274" s="191"/>
      <c r="AU1274" s="191"/>
      <c r="AV1274" s="191"/>
      <c r="AW1274" s="191"/>
      <c r="AX1274" s="191"/>
      <c r="AY1274" s="191"/>
      <c r="AZ1274" s="191"/>
      <c r="BA1274" s="191"/>
      <c r="BB1274" s="191"/>
      <c r="BC1274" s="191"/>
    </row>
    <row r="1275" spans="34:55" ht="12.75">
      <c r="AH1275" s="154"/>
      <c r="AI1275" s="191"/>
      <c r="AJ1275" s="191"/>
      <c r="AK1275" s="191"/>
      <c r="AL1275" s="191"/>
      <c r="AM1275" s="191"/>
      <c r="AN1275" s="191"/>
      <c r="AO1275" s="191"/>
      <c r="AP1275" s="191"/>
      <c r="AQ1275" s="191"/>
      <c r="AR1275" s="191"/>
      <c r="AS1275" s="191"/>
      <c r="AT1275" s="191"/>
      <c r="AU1275" s="191"/>
      <c r="AV1275" s="191"/>
      <c r="AW1275" s="191"/>
      <c r="AX1275" s="191"/>
      <c r="AY1275" s="191"/>
      <c r="AZ1275" s="191"/>
      <c r="BA1275" s="191"/>
      <c r="BB1275" s="191"/>
      <c r="BC1275" s="191"/>
    </row>
    <row r="1276" spans="34:55" ht="12.75">
      <c r="AH1276" s="154"/>
      <c r="AI1276" s="191"/>
      <c r="AJ1276" s="191"/>
      <c r="AK1276" s="191"/>
      <c r="AL1276" s="191"/>
      <c r="AM1276" s="191"/>
      <c r="AN1276" s="191"/>
      <c r="AO1276" s="191"/>
      <c r="AP1276" s="191"/>
      <c r="AQ1276" s="191"/>
      <c r="AR1276" s="191"/>
      <c r="AS1276" s="191"/>
      <c r="AT1276" s="191"/>
      <c r="AU1276" s="191"/>
      <c r="AV1276" s="191"/>
      <c r="AW1276" s="191"/>
      <c r="AX1276" s="191"/>
      <c r="AY1276" s="191"/>
      <c r="AZ1276" s="191"/>
      <c r="BA1276" s="191"/>
      <c r="BB1276" s="191"/>
      <c r="BC1276" s="191"/>
    </row>
    <row r="1277" spans="34:55" ht="12.75">
      <c r="AH1277" s="154"/>
      <c r="AI1277" s="191"/>
      <c r="AJ1277" s="191"/>
      <c r="AK1277" s="191"/>
      <c r="AL1277" s="191"/>
      <c r="AM1277" s="191"/>
      <c r="AN1277" s="191"/>
      <c r="AO1277" s="191"/>
      <c r="AP1277" s="191"/>
      <c r="AQ1277" s="191"/>
      <c r="AR1277" s="191"/>
      <c r="AS1277" s="191"/>
      <c r="AT1277" s="191"/>
      <c r="AU1277" s="191"/>
      <c r="AV1277" s="191"/>
      <c r="AW1277" s="191"/>
      <c r="AX1277" s="191"/>
      <c r="AY1277" s="191"/>
      <c r="AZ1277" s="191"/>
      <c r="BA1277" s="191"/>
      <c r="BB1277" s="191"/>
      <c r="BC1277" s="191"/>
    </row>
    <row r="1278" spans="34:55" ht="12.75">
      <c r="AH1278" s="154"/>
      <c r="AI1278" s="191"/>
      <c r="AJ1278" s="191"/>
      <c r="AK1278" s="191"/>
      <c r="AL1278" s="191"/>
      <c r="AM1278" s="191"/>
      <c r="AN1278" s="191"/>
      <c r="AO1278" s="191"/>
      <c r="AP1278" s="191"/>
      <c r="AQ1278" s="191"/>
      <c r="AR1278" s="191"/>
      <c r="AS1278" s="191"/>
      <c r="AT1278" s="191"/>
      <c r="AU1278" s="191"/>
      <c r="AV1278" s="191"/>
      <c r="AW1278" s="191"/>
      <c r="AX1278" s="191"/>
      <c r="AY1278" s="191"/>
      <c r="AZ1278" s="191"/>
      <c r="BA1278" s="191"/>
      <c r="BB1278" s="191"/>
      <c r="BC1278" s="191"/>
    </row>
    <row r="1279" spans="34:55" ht="12.75">
      <c r="AH1279" s="154"/>
      <c r="AI1279" s="191"/>
      <c r="AJ1279" s="191"/>
      <c r="AK1279" s="191"/>
      <c r="AL1279" s="191"/>
      <c r="AM1279" s="191"/>
      <c r="AN1279" s="191"/>
      <c r="AO1279" s="191"/>
      <c r="AP1279" s="191"/>
      <c r="AQ1279" s="191"/>
      <c r="AR1279" s="191"/>
      <c r="AS1279" s="191"/>
      <c r="AT1279" s="191"/>
      <c r="AU1279" s="191"/>
      <c r="AV1279" s="191"/>
      <c r="AW1279" s="191"/>
      <c r="AX1279" s="191"/>
      <c r="AY1279" s="191"/>
      <c r="AZ1279" s="191"/>
      <c r="BA1279" s="191"/>
      <c r="BB1279" s="191"/>
      <c r="BC1279" s="191"/>
    </row>
    <row r="1280" spans="34:55" ht="12.75">
      <c r="AH1280" s="154"/>
      <c r="AI1280" s="191"/>
      <c r="AJ1280" s="191"/>
      <c r="AK1280" s="191"/>
      <c r="AL1280" s="191"/>
      <c r="AM1280" s="191"/>
      <c r="AN1280" s="191"/>
      <c r="AO1280" s="191"/>
      <c r="AP1280" s="191"/>
      <c r="AQ1280" s="191"/>
      <c r="AR1280" s="191"/>
      <c r="AS1280" s="191"/>
      <c r="AT1280" s="191"/>
      <c r="AU1280" s="191"/>
      <c r="AV1280" s="191"/>
      <c r="AW1280" s="191"/>
      <c r="AX1280" s="191"/>
      <c r="AY1280" s="191"/>
      <c r="AZ1280" s="191"/>
      <c r="BA1280" s="191"/>
      <c r="BB1280" s="191"/>
      <c r="BC1280" s="191"/>
    </row>
    <row r="1281" spans="34:55" ht="12.75">
      <c r="AH1281" s="154"/>
      <c r="AI1281" s="191"/>
      <c r="AJ1281" s="191"/>
      <c r="AK1281" s="191"/>
      <c r="AL1281" s="191"/>
      <c r="AM1281" s="191"/>
      <c r="AN1281" s="191"/>
      <c r="AO1281" s="191"/>
      <c r="AP1281" s="191"/>
      <c r="AQ1281" s="191"/>
      <c r="AR1281" s="191"/>
      <c r="AS1281" s="191"/>
      <c r="AT1281" s="191"/>
      <c r="AU1281" s="191"/>
      <c r="AV1281" s="191"/>
      <c r="AW1281" s="191"/>
      <c r="AX1281" s="191"/>
      <c r="AY1281" s="191"/>
      <c r="AZ1281" s="191"/>
      <c r="BA1281" s="191"/>
      <c r="BB1281" s="191"/>
      <c r="BC1281" s="191"/>
    </row>
    <row r="1282" spans="34:55" ht="12.75">
      <c r="AH1282" s="154"/>
      <c r="AI1282" s="191"/>
      <c r="AJ1282" s="191"/>
      <c r="AK1282" s="191"/>
      <c r="AL1282" s="191"/>
      <c r="AM1282" s="191"/>
      <c r="AN1282" s="191"/>
      <c r="AO1282" s="191"/>
      <c r="AP1282" s="191"/>
      <c r="AQ1282" s="191"/>
      <c r="AR1282" s="191"/>
      <c r="AS1282" s="191"/>
      <c r="AT1282" s="191"/>
      <c r="AU1282" s="191"/>
      <c r="AV1282" s="191"/>
      <c r="AW1282" s="191"/>
      <c r="AX1282" s="191"/>
      <c r="AY1282" s="191"/>
      <c r="AZ1282" s="191"/>
      <c r="BA1282" s="191"/>
      <c r="BB1282" s="191"/>
      <c r="BC1282" s="191"/>
    </row>
    <row r="1283" spans="34:55" ht="12.75">
      <c r="AH1283" s="154"/>
      <c r="AI1283" s="191"/>
      <c r="AJ1283" s="191"/>
      <c r="AK1283" s="191"/>
      <c r="AL1283" s="191"/>
      <c r="AM1283" s="191"/>
      <c r="AN1283" s="191"/>
      <c r="AO1283" s="191"/>
      <c r="AP1283" s="191"/>
      <c r="AQ1283" s="191"/>
      <c r="AR1283" s="191"/>
      <c r="AS1283" s="191"/>
      <c r="AT1283" s="191"/>
      <c r="AU1283" s="191"/>
      <c r="AV1283" s="191"/>
      <c r="AW1283" s="191"/>
      <c r="AX1283" s="191"/>
      <c r="AY1283" s="191"/>
      <c r="AZ1283" s="191"/>
      <c r="BA1283" s="191"/>
      <c r="BB1283" s="191"/>
      <c r="BC1283" s="191"/>
    </row>
    <row r="1284" spans="34:55" ht="12.75">
      <c r="AH1284" s="154"/>
      <c r="AI1284" s="191"/>
      <c r="AJ1284" s="191"/>
      <c r="AK1284" s="191"/>
      <c r="AL1284" s="191"/>
      <c r="AM1284" s="191"/>
      <c r="AN1284" s="191"/>
      <c r="AO1284" s="191"/>
      <c r="AP1284" s="191"/>
      <c r="AQ1284" s="191"/>
      <c r="AR1284" s="191"/>
      <c r="AS1284" s="191"/>
      <c r="AT1284" s="191"/>
      <c r="AU1284" s="191"/>
      <c r="AV1284" s="191"/>
      <c r="AW1284" s="191"/>
      <c r="AX1284" s="191"/>
      <c r="AY1284" s="191"/>
      <c r="AZ1284" s="191"/>
      <c r="BA1284" s="191"/>
      <c r="BB1284" s="191"/>
      <c r="BC1284" s="191"/>
    </row>
    <row r="1285" spans="34:55" ht="12.75">
      <c r="AH1285" s="154"/>
      <c r="AI1285" s="191"/>
      <c r="AJ1285" s="191"/>
      <c r="AK1285" s="191"/>
      <c r="AL1285" s="191"/>
      <c r="AM1285" s="191"/>
      <c r="AN1285" s="191"/>
      <c r="AO1285" s="191"/>
      <c r="AP1285" s="191"/>
      <c r="AQ1285" s="191"/>
      <c r="AR1285" s="191"/>
      <c r="AS1285" s="191"/>
      <c r="AT1285" s="191"/>
      <c r="AU1285" s="191"/>
      <c r="AV1285" s="191"/>
      <c r="AW1285" s="191"/>
      <c r="AX1285" s="191"/>
      <c r="AY1285" s="191"/>
      <c r="AZ1285" s="191"/>
      <c r="BA1285" s="191"/>
      <c r="BB1285" s="191"/>
      <c r="BC1285" s="191"/>
    </row>
    <row r="1286" spans="34:55" ht="12.75">
      <c r="AH1286" s="154"/>
      <c r="AI1286" s="191"/>
      <c r="AJ1286" s="191"/>
      <c r="AK1286" s="191"/>
      <c r="AL1286" s="191"/>
      <c r="AM1286" s="191"/>
      <c r="AN1286" s="191"/>
      <c r="AO1286" s="191"/>
      <c r="AP1286" s="191"/>
      <c r="AQ1286" s="191"/>
      <c r="AR1286" s="191"/>
      <c r="AS1286" s="191"/>
      <c r="AT1286" s="191"/>
      <c r="AU1286" s="191"/>
      <c r="AV1286" s="191"/>
      <c r="AW1286" s="191"/>
      <c r="AX1286" s="191"/>
      <c r="AY1286" s="191"/>
      <c r="AZ1286" s="191"/>
      <c r="BA1286" s="191"/>
      <c r="BB1286" s="191"/>
      <c r="BC1286" s="191"/>
    </row>
    <row r="1287" spans="34:55" ht="12.75">
      <c r="AH1287" s="154"/>
      <c r="AI1287" s="191"/>
      <c r="AJ1287" s="191"/>
      <c r="AK1287" s="191"/>
      <c r="AL1287" s="191"/>
      <c r="AM1287" s="191"/>
      <c r="AN1287" s="191"/>
      <c r="AO1287" s="191"/>
      <c r="AP1287" s="191"/>
      <c r="AQ1287" s="191"/>
      <c r="AR1287" s="191"/>
      <c r="AS1287" s="191"/>
      <c r="AT1287" s="191"/>
      <c r="AU1287" s="191"/>
      <c r="AV1287" s="191"/>
      <c r="AW1287" s="191"/>
      <c r="AX1287" s="191"/>
      <c r="AY1287" s="191"/>
      <c r="AZ1287" s="191"/>
      <c r="BA1287" s="191"/>
      <c r="BB1287" s="191"/>
      <c r="BC1287" s="191"/>
    </row>
    <row r="1288" spans="34:55" ht="12.75">
      <c r="AH1288" s="154"/>
      <c r="AI1288" s="191"/>
      <c r="AJ1288" s="191"/>
      <c r="AK1288" s="191"/>
      <c r="AL1288" s="191"/>
      <c r="AM1288" s="191"/>
      <c r="AN1288" s="191"/>
      <c r="AO1288" s="191"/>
      <c r="AP1288" s="191"/>
      <c r="AQ1288" s="191"/>
      <c r="AR1288" s="191"/>
      <c r="AS1288" s="191"/>
      <c r="AT1288" s="191"/>
      <c r="AU1288" s="191"/>
      <c r="AV1288" s="191"/>
      <c r="AW1288" s="191"/>
      <c r="AX1288" s="191"/>
      <c r="AY1288" s="191"/>
      <c r="AZ1288" s="191"/>
      <c r="BA1288" s="191"/>
      <c r="BB1288" s="191"/>
      <c r="BC1288" s="191"/>
    </row>
    <row r="1289" spans="34:55" ht="12.75">
      <c r="AH1289" s="154"/>
      <c r="AI1289" s="191"/>
      <c r="AJ1289" s="191"/>
      <c r="AK1289" s="191"/>
      <c r="AL1289" s="191"/>
      <c r="AM1289" s="191"/>
      <c r="AN1289" s="191"/>
      <c r="AO1289" s="191"/>
      <c r="AP1289" s="191"/>
      <c r="AQ1289" s="191"/>
      <c r="AR1289" s="191"/>
      <c r="AS1289" s="191"/>
      <c r="AT1289" s="191"/>
      <c r="AU1289" s="191"/>
      <c r="AV1289" s="191"/>
      <c r="AW1289" s="191"/>
      <c r="AX1289" s="191"/>
      <c r="AY1289" s="191"/>
      <c r="AZ1289" s="191"/>
      <c r="BA1289" s="191"/>
      <c r="BB1289" s="191"/>
      <c r="BC1289" s="191"/>
    </row>
    <row r="1290" spans="34:55" ht="12.75">
      <c r="AH1290" s="154"/>
      <c r="AI1290" s="191"/>
      <c r="AJ1290" s="191"/>
      <c r="AK1290" s="191"/>
      <c r="AL1290" s="191"/>
      <c r="AM1290" s="191"/>
      <c r="AN1290" s="191"/>
      <c r="AO1290" s="191"/>
      <c r="AP1290" s="191"/>
      <c r="AQ1290" s="191"/>
      <c r="AR1290" s="191"/>
      <c r="AS1290" s="191"/>
      <c r="AT1290" s="191"/>
      <c r="AU1290" s="191"/>
      <c r="AV1290" s="191"/>
      <c r="AW1290" s="191"/>
      <c r="AX1290" s="191"/>
      <c r="AY1290" s="191"/>
      <c r="AZ1290" s="191"/>
      <c r="BA1290" s="191"/>
      <c r="BB1290" s="191"/>
      <c r="BC1290" s="191"/>
    </row>
    <row r="1291" spans="34:55" ht="12.75">
      <c r="AH1291" s="154"/>
      <c r="AI1291" s="191"/>
      <c r="AJ1291" s="191"/>
      <c r="AK1291" s="191"/>
      <c r="AL1291" s="191"/>
      <c r="AM1291" s="191"/>
      <c r="AN1291" s="191"/>
      <c r="AO1291" s="191"/>
      <c r="AP1291" s="191"/>
      <c r="AQ1291" s="191"/>
      <c r="AR1291" s="191"/>
      <c r="AS1291" s="191"/>
      <c r="AT1291" s="191"/>
      <c r="AU1291" s="191"/>
      <c r="AV1291" s="191"/>
      <c r="AW1291" s="191"/>
      <c r="AX1291" s="191"/>
      <c r="AY1291" s="191"/>
      <c r="AZ1291" s="191"/>
      <c r="BA1291" s="191"/>
      <c r="BB1291" s="191"/>
      <c r="BC1291" s="191"/>
    </row>
    <row r="1292" spans="34:55" ht="12.75">
      <c r="AH1292" s="154"/>
      <c r="AI1292" s="191"/>
      <c r="AJ1292" s="191"/>
      <c r="AK1292" s="191"/>
      <c r="AL1292" s="191"/>
      <c r="AM1292" s="191"/>
      <c r="AN1292" s="191"/>
      <c r="AO1292" s="191"/>
      <c r="AP1292" s="191"/>
      <c r="AQ1292" s="191"/>
      <c r="AR1292" s="191"/>
      <c r="AS1292" s="191"/>
      <c r="AT1292" s="191"/>
      <c r="AU1292" s="191"/>
      <c r="AV1292" s="191"/>
      <c r="AW1292" s="191"/>
      <c r="AX1292" s="191"/>
      <c r="AY1292" s="191"/>
      <c r="AZ1292" s="191"/>
      <c r="BA1292" s="191"/>
      <c r="BB1292" s="191"/>
      <c r="BC1292" s="191"/>
    </row>
    <row r="1293" spans="34:55" ht="12.75">
      <c r="AH1293" s="154"/>
      <c r="AI1293" s="191"/>
      <c r="AJ1293" s="191"/>
      <c r="AK1293" s="191"/>
      <c r="AL1293" s="191"/>
      <c r="AM1293" s="191"/>
      <c r="AN1293" s="191"/>
      <c r="AO1293" s="191"/>
      <c r="AP1293" s="191"/>
      <c r="AQ1293" s="191"/>
      <c r="AR1293" s="191"/>
      <c r="AS1293" s="191"/>
      <c r="AT1293" s="191"/>
      <c r="AU1293" s="191"/>
      <c r="AV1293" s="191"/>
      <c r="AW1293" s="191"/>
      <c r="AX1293" s="191"/>
      <c r="AY1293" s="191"/>
      <c r="AZ1293" s="191"/>
      <c r="BA1293" s="191"/>
      <c r="BB1293" s="191"/>
      <c r="BC1293" s="191"/>
    </row>
    <row r="1294" spans="34:55" ht="12.75">
      <c r="AH1294" s="154"/>
      <c r="AI1294" s="191"/>
      <c r="AJ1294" s="191"/>
      <c r="AK1294" s="191"/>
      <c r="AL1294" s="191"/>
      <c r="AM1294" s="191"/>
      <c r="AN1294" s="191"/>
      <c r="AO1294" s="191"/>
      <c r="AP1294" s="191"/>
      <c r="AQ1294" s="191"/>
      <c r="AR1294" s="191"/>
      <c r="AS1294" s="191"/>
      <c r="AT1294" s="191"/>
      <c r="AU1294" s="191"/>
      <c r="AV1294" s="191"/>
      <c r="AW1294" s="191"/>
      <c r="AX1294" s="191"/>
      <c r="AY1294" s="191"/>
      <c r="AZ1294" s="191"/>
      <c r="BA1294" s="191"/>
      <c r="BB1294" s="191"/>
      <c r="BC1294" s="191"/>
    </row>
    <row r="1295" spans="34:55" ht="12.75">
      <c r="AH1295" s="154"/>
      <c r="AI1295" s="191"/>
      <c r="AJ1295" s="191"/>
      <c r="AK1295" s="191"/>
      <c r="AL1295" s="191"/>
      <c r="AM1295" s="191"/>
      <c r="AN1295" s="191"/>
      <c r="AO1295" s="191"/>
      <c r="AP1295" s="191"/>
      <c r="AQ1295" s="191"/>
      <c r="AR1295" s="191"/>
      <c r="AS1295" s="191"/>
      <c r="AT1295" s="191"/>
      <c r="AU1295" s="191"/>
      <c r="AV1295" s="191"/>
      <c r="AW1295" s="191"/>
      <c r="AX1295" s="191"/>
      <c r="AY1295" s="191"/>
      <c r="AZ1295" s="191"/>
      <c r="BA1295" s="191"/>
      <c r="BB1295" s="191"/>
      <c r="BC1295" s="191"/>
    </row>
    <row r="1296" spans="34:55" ht="12.75">
      <c r="AH1296" s="154"/>
      <c r="AI1296" s="191"/>
      <c r="AJ1296" s="191"/>
      <c r="AK1296" s="191"/>
      <c r="AL1296" s="191"/>
      <c r="AM1296" s="191"/>
      <c r="AN1296" s="191"/>
      <c r="AO1296" s="191"/>
      <c r="AP1296" s="191"/>
      <c r="AQ1296" s="191"/>
      <c r="AR1296" s="191"/>
      <c r="AS1296" s="191"/>
      <c r="AT1296" s="191"/>
      <c r="AU1296" s="191"/>
      <c r="AV1296" s="191"/>
      <c r="AW1296" s="191"/>
      <c r="AX1296" s="191"/>
      <c r="AY1296" s="191"/>
      <c r="AZ1296" s="191"/>
      <c r="BA1296" s="191"/>
      <c r="BB1296" s="191"/>
      <c r="BC1296" s="191"/>
    </row>
    <row r="1297" spans="34:55" ht="12.75">
      <c r="AH1297" s="154"/>
      <c r="AI1297" s="191"/>
      <c r="AJ1297" s="191"/>
      <c r="AK1297" s="191"/>
      <c r="AL1297" s="191"/>
      <c r="AM1297" s="191"/>
      <c r="AN1297" s="191"/>
      <c r="AO1297" s="191"/>
      <c r="AP1297" s="191"/>
      <c r="AQ1297" s="191"/>
      <c r="AR1297" s="191"/>
      <c r="AS1297" s="191"/>
      <c r="AT1297" s="191"/>
      <c r="AU1297" s="191"/>
      <c r="AV1297" s="191"/>
      <c r="AW1297" s="191"/>
      <c r="AX1297" s="191"/>
      <c r="AY1297" s="191"/>
      <c r="AZ1297" s="191"/>
      <c r="BA1297" s="191"/>
      <c r="BB1297" s="191"/>
      <c r="BC1297" s="191"/>
    </row>
    <row r="1298" spans="34:55" ht="12.75">
      <c r="AH1298" s="154"/>
      <c r="AI1298" s="191"/>
      <c r="AJ1298" s="191"/>
      <c r="AK1298" s="191"/>
      <c r="AL1298" s="191"/>
      <c r="AM1298" s="191"/>
      <c r="AN1298" s="191"/>
      <c r="AO1298" s="191"/>
      <c r="AP1298" s="191"/>
      <c r="AQ1298" s="191"/>
      <c r="AR1298" s="191"/>
      <c r="AS1298" s="191"/>
      <c r="AT1298" s="191"/>
      <c r="AU1298" s="191"/>
      <c r="AV1298" s="191"/>
      <c r="AW1298" s="191"/>
      <c r="AX1298" s="191"/>
      <c r="AY1298" s="191"/>
      <c r="AZ1298" s="191"/>
      <c r="BA1298" s="191"/>
      <c r="BB1298" s="191"/>
      <c r="BC1298" s="191"/>
    </row>
    <row r="1299" spans="34:55" ht="12.75">
      <c r="AH1299" s="154"/>
      <c r="AI1299" s="191"/>
      <c r="AJ1299" s="191"/>
      <c r="AK1299" s="191"/>
      <c r="AL1299" s="191"/>
      <c r="AM1299" s="191"/>
      <c r="AN1299" s="191"/>
      <c r="AO1299" s="191"/>
      <c r="AP1299" s="191"/>
      <c r="AQ1299" s="191"/>
      <c r="AR1299" s="191"/>
      <c r="AS1299" s="191"/>
      <c r="AT1299" s="191"/>
      <c r="AU1299" s="191"/>
      <c r="AV1299" s="191"/>
      <c r="AW1299" s="191"/>
      <c r="AX1299" s="191"/>
      <c r="AY1299" s="191"/>
      <c r="AZ1299" s="191"/>
      <c r="BA1299" s="191"/>
      <c r="BB1299" s="191"/>
      <c r="BC1299" s="191"/>
    </row>
    <row r="1300" spans="34:55" ht="12.75">
      <c r="AH1300" s="154"/>
      <c r="AI1300" s="191"/>
      <c r="AJ1300" s="191"/>
      <c r="AK1300" s="191"/>
      <c r="AL1300" s="191"/>
      <c r="AM1300" s="191"/>
      <c r="AN1300" s="191"/>
      <c r="AO1300" s="191"/>
      <c r="AP1300" s="191"/>
      <c r="AQ1300" s="191"/>
      <c r="AR1300" s="191"/>
      <c r="AS1300" s="191"/>
      <c r="AT1300" s="191"/>
      <c r="AU1300" s="191"/>
      <c r="AV1300" s="191"/>
      <c r="AW1300" s="191"/>
      <c r="AX1300" s="191"/>
      <c r="AY1300" s="191"/>
      <c r="AZ1300" s="191"/>
      <c r="BA1300" s="191"/>
      <c r="BB1300" s="191"/>
      <c r="BC1300" s="191"/>
    </row>
    <row r="1301" spans="34:55" ht="12.75">
      <c r="AH1301" s="154"/>
      <c r="AI1301" s="191"/>
      <c r="AJ1301" s="191"/>
      <c r="AK1301" s="191"/>
      <c r="AL1301" s="191"/>
      <c r="AM1301" s="191"/>
      <c r="AN1301" s="191"/>
      <c r="AO1301" s="191"/>
      <c r="AP1301" s="191"/>
      <c r="AQ1301" s="191"/>
      <c r="AR1301" s="191"/>
      <c r="AS1301" s="191"/>
      <c r="AT1301" s="191"/>
      <c r="AU1301" s="191"/>
      <c r="AV1301" s="191"/>
      <c r="AW1301" s="191"/>
      <c r="AX1301" s="191"/>
      <c r="AY1301" s="191"/>
      <c r="AZ1301" s="191"/>
      <c r="BA1301" s="191"/>
      <c r="BB1301" s="191"/>
      <c r="BC1301" s="191"/>
    </row>
    <row r="1302" spans="34:55" ht="12.75">
      <c r="AH1302" s="154"/>
      <c r="AI1302" s="191"/>
      <c r="AJ1302" s="191"/>
      <c r="AK1302" s="191"/>
      <c r="AL1302" s="191"/>
      <c r="AM1302" s="191"/>
      <c r="AN1302" s="191"/>
      <c r="AO1302" s="191"/>
      <c r="AP1302" s="191"/>
      <c r="AQ1302" s="191"/>
      <c r="AR1302" s="191"/>
      <c r="AS1302" s="191"/>
      <c r="AT1302" s="191"/>
      <c r="AU1302" s="191"/>
      <c r="AV1302" s="191"/>
      <c r="AW1302" s="191"/>
      <c r="AX1302" s="191"/>
      <c r="AY1302" s="191"/>
      <c r="AZ1302" s="191"/>
      <c r="BA1302" s="191"/>
      <c r="BB1302" s="191"/>
      <c r="BC1302" s="191"/>
    </row>
    <row r="1303" spans="34:55" ht="12.75">
      <c r="AH1303" s="154"/>
      <c r="AI1303" s="191"/>
      <c r="AJ1303" s="191"/>
      <c r="AK1303" s="191"/>
      <c r="AL1303" s="191"/>
      <c r="AM1303" s="191"/>
      <c r="AN1303" s="191"/>
      <c r="AO1303" s="191"/>
      <c r="AP1303" s="191"/>
      <c r="AQ1303" s="191"/>
      <c r="AR1303" s="191"/>
      <c r="AS1303" s="191"/>
      <c r="AT1303" s="191"/>
      <c r="AU1303" s="191"/>
      <c r="AV1303" s="191"/>
      <c r="AW1303" s="191"/>
      <c r="AX1303" s="191"/>
      <c r="AY1303" s="191"/>
      <c r="AZ1303" s="191"/>
      <c r="BA1303" s="191"/>
      <c r="BB1303" s="191"/>
      <c r="BC1303" s="191"/>
    </row>
    <row r="1304" spans="34:55" ht="12.75">
      <c r="AH1304" s="154"/>
      <c r="AI1304" s="191"/>
      <c r="AJ1304" s="191"/>
      <c r="AK1304" s="191"/>
      <c r="AL1304" s="191"/>
      <c r="AM1304" s="191"/>
      <c r="AN1304" s="191"/>
      <c r="AO1304" s="191"/>
      <c r="AP1304" s="191"/>
      <c r="AQ1304" s="191"/>
      <c r="AR1304" s="191"/>
      <c r="AS1304" s="191"/>
      <c r="AT1304" s="191"/>
      <c r="AU1304" s="191"/>
      <c r="AV1304" s="191"/>
      <c r="AW1304" s="191"/>
      <c r="AX1304" s="191"/>
      <c r="AY1304" s="191"/>
      <c r="AZ1304" s="191"/>
      <c r="BA1304" s="191"/>
      <c r="BB1304" s="191"/>
      <c r="BC1304" s="191"/>
    </row>
    <row r="1305" spans="34:55" ht="12.75">
      <c r="AH1305" s="154"/>
      <c r="AI1305" s="191"/>
      <c r="AJ1305" s="191"/>
      <c r="AK1305" s="191"/>
      <c r="AL1305" s="191"/>
      <c r="AM1305" s="191"/>
      <c r="AN1305" s="191"/>
      <c r="AO1305" s="191"/>
      <c r="AP1305" s="191"/>
      <c r="AQ1305" s="191"/>
      <c r="AR1305" s="191"/>
      <c r="AS1305" s="191"/>
      <c r="AT1305" s="191"/>
      <c r="AU1305" s="191"/>
      <c r="AV1305" s="191"/>
      <c r="AW1305" s="191"/>
      <c r="AX1305" s="191"/>
      <c r="AY1305" s="191"/>
      <c r="AZ1305" s="191"/>
      <c r="BA1305" s="191"/>
      <c r="BB1305" s="191"/>
      <c r="BC1305" s="191"/>
    </row>
    <row r="1306" spans="34:55" ht="12.75">
      <c r="AH1306" s="154"/>
      <c r="AI1306" s="191"/>
      <c r="AJ1306" s="191"/>
      <c r="AK1306" s="191"/>
      <c r="AL1306" s="191"/>
      <c r="AM1306" s="191"/>
      <c r="AN1306" s="191"/>
      <c r="AO1306" s="191"/>
      <c r="AP1306" s="191"/>
      <c r="AQ1306" s="191"/>
      <c r="AR1306" s="191"/>
      <c r="AS1306" s="191"/>
      <c r="AT1306" s="191"/>
      <c r="AU1306" s="191"/>
      <c r="AV1306" s="191"/>
      <c r="AW1306" s="191"/>
      <c r="AX1306" s="191"/>
      <c r="AY1306" s="191"/>
      <c r="AZ1306" s="191"/>
      <c r="BA1306" s="191"/>
      <c r="BB1306" s="191"/>
      <c r="BC1306" s="191"/>
    </row>
    <row r="1307" spans="34:55" ht="12.75">
      <c r="AH1307" s="154"/>
      <c r="AI1307" s="191"/>
      <c r="AJ1307" s="191"/>
      <c r="AK1307" s="191"/>
      <c r="AL1307" s="191"/>
      <c r="AM1307" s="191"/>
      <c r="AN1307" s="191"/>
      <c r="AO1307" s="191"/>
      <c r="AP1307" s="191"/>
      <c r="AQ1307" s="191"/>
      <c r="AR1307" s="191"/>
      <c r="AS1307" s="191"/>
      <c r="AT1307" s="191"/>
      <c r="AU1307" s="191"/>
      <c r="AV1307" s="191"/>
      <c r="AW1307" s="191"/>
      <c r="AX1307" s="191"/>
      <c r="AY1307" s="191"/>
      <c r="AZ1307" s="191"/>
      <c r="BA1307" s="191"/>
      <c r="BB1307" s="191"/>
      <c r="BC1307" s="191"/>
    </row>
    <row r="1308" spans="34:55" ht="12.75">
      <c r="AH1308" s="154"/>
      <c r="AI1308" s="191"/>
      <c r="AJ1308" s="191"/>
      <c r="AK1308" s="191"/>
      <c r="AL1308" s="191"/>
      <c r="AM1308" s="191"/>
      <c r="AN1308" s="191"/>
      <c r="AO1308" s="191"/>
      <c r="AP1308" s="191"/>
      <c r="AQ1308" s="191"/>
      <c r="AR1308" s="191"/>
      <c r="AS1308" s="191"/>
      <c r="AT1308" s="191"/>
      <c r="AU1308" s="191"/>
      <c r="AV1308" s="191"/>
      <c r="AW1308" s="191"/>
      <c r="AX1308" s="191"/>
      <c r="AY1308" s="191"/>
      <c r="AZ1308" s="191"/>
      <c r="BA1308" s="191"/>
      <c r="BB1308" s="191"/>
      <c r="BC1308" s="191"/>
    </row>
    <row r="1309" spans="34:55" ht="12.75">
      <c r="AH1309" s="154"/>
      <c r="AI1309" s="191"/>
      <c r="AJ1309" s="191"/>
      <c r="AK1309" s="191"/>
      <c r="AL1309" s="191"/>
      <c r="AM1309" s="191"/>
      <c r="AN1309" s="191"/>
      <c r="AO1309" s="191"/>
      <c r="AP1309" s="191"/>
      <c r="AQ1309" s="191"/>
      <c r="AR1309" s="191"/>
      <c r="AS1309" s="191"/>
      <c r="AT1309" s="191"/>
      <c r="AU1309" s="191"/>
      <c r="AV1309" s="191"/>
      <c r="AW1309" s="191"/>
      <c r="AX1309" s="191"/>
      <c r="AY1309" s="191"/>
      <c r="AZ1309" s="191"/>
      <c r="BA1309" s="191"/>
      <c r="BB1309" s="191"/>
      <c r="BC1309" s="191"/>
    </row>
    <row r="1310" spans="34:55" ht="12.75">
      <c r="AH1310" s="154"/>
      <c r="AI1310" s="191"/>
      <c r="AJ1310" s="191"/>
      <c r="AK1310" s="191"/>
      <c r="AL1310" s="191"/>
      <c r="AM1310" s="191"/>
      <c r="AN1310" s="191"/>
      <c r="AO1310" s="191"/>
      <c r="AP1310" s="191"/>
      <c r="AQ1310" s="191"/>
      <c r="AR1310" s="191"/>
      <c r="AS1310" s="191"/>
      <c r="AT1310" s="191"/>
      <c r="AU1310" s="191"/>
      <c r="AV1310" s="191"/>
      <c r="AW1310" s="191"/>
      <c r="AX1310" s="191"/>
      <c r="AY1310" s="191"/>
      <c r="AZ1310" s="191"/>
      <c r="BA1310" s="191"/>
      <c r="BB1310" s="191"/>
      <c r="BC1310" s="191"/>
    </row>
    <row r="1311" spans="34:55" ht="12.75">
      <c r="AH1311" s="154"/>
      <c r="AI1311" s="191"/>
      <c r="AJ1311" s="191"/>
      <c r="AK1311" s="191"/>
      <c r="AL1311" s="191"/>
      <c r="AM1311" s="191"/>
      <c r="AN1311" s="191"/>
      <c r="AO1311" s="191"/>
      <c r="AP1311" s="191"/>
      <c r="AQ1311" s="191"/>
      <c r="AR1311" s="191"/>
      <c r="AS1311" s="191"/>
      <c r="AT1311" s="191"/>
      <c r="AU1311" s="191"/>
      <c r="AV1311" s="191"/>
      <c r="AW1311" s="191"/>
      <c r="AX1311" s="191"/>
      <c r="AY1311" s="191"/>
      <c r="AZ1311" s="191"/>
      <c r="BA1311" s="191"/>
      <c r="BB1311" s="191"/>
      <c r="BC1311" s="191"/>
    </row>
    <row r="1312" spans="34:55" ht="12.75">
      <c r="AH1312" s="154"/>
      <c r="AI1312" s="191"/>
      <c r="AJ1312" s="191"/>
      <c r="AK1312" s="191"/>
      <c r="AL1312" s="191"/>
      <c r="AM1312" s="191"/>
      <c r="AN1312" s="191"/>
      <c r="AO1312" s="191"/>
      <c r="AP1312" s="191"/>
      <c r="AQ1312" s="191"/>
      <c r="AR1312" s="191"/>
      <c r="AS1312" s="191"/>
      <c r="AT1312" s="191"/>
      <c r="AU1312" s="191"/>
      <c r="AV1312" s="191"/>
      <c r="AW1312" s="191"/>
      <c r="AX1312" s="191"/>
      <c r="AY1312" s="191"/>
      <c r="AZ1312" s="191"/>
      <c r="BA1312" s="191"/>
      <c r="BB1312" s="191"/>
      <c r="BC1312" s="191"/>
    </row>
    <row r="1313" spans="34:55" ht="12.75">
      <c r="AH1313" s="154"/>
      <c r="AI1313" s="191"/>
      <c r="AJ1313" s="191"/>
      <c r="AK1313" s="191"/>
      <c r="AL1313" s="191"/>
      <c r="AM1313" s="191"/>
      <c r="AN1313" s="191"/>
      <c r="AO1313" s="191"/>
      <c r="AP1313" s="191"/>
      <c r="AQ1313" s="191"/>
      <c r="AR1313" s="191"/>
      <c r="AS1313" s="191"/>
      <c r="AT1313" s="191"/>
      <c r="AU1313" s="191"/>
      <c r="AV1313" s="191"/>
      <c r="AW1313" s="191"/>
      <c r="AX1313" s="191"/>
      <c r="AY1313" s="191"/>
      <c r="AZ1313" s="191"/>
      <c r="BA1313" s="191"/>
      <c r="BB1313" s="191"/>
      <c r="BC1313" s="191"/>
    </row>
    <row r="1314" spans="34:55" ht="12.75">
      <c r="AH1314" s="154"/>
      <c r="AI1314" s="191"/>
      <c r="AJ1314" s="191"/>
      <c r="AK1314" s="191"/>
      <c r="AL1314" s="191"/>
      <c r="AM1314" s="191"/>
      <c r="AN1314" s="191"/>
      <c r="AO1314" s="191"/>
      <c r="AP1314" s="191"/>
      <c r="AQ1314" s="191"/>
      <c r="AR1314" s="191"/>
      <c r="AS1314" s="191"/>
      <c r="AT1314" s="191"/>
      <c r="AU1314" s="191"/>
      <c r="AV1314" s="191"/>
      <c r="AW1314" s="191"/>
      <c r="AX1314" s="191"/>
      <c r="AY1314" s="191"/>
      <c r="AZ1314" s="191"/>
      <c r="BA1314" s="191"/>
      <c r="BB1314" s="191"/>
      <c r="BC1314" s="191"/>
    </row>
    <row r="1315" spans="34:55" ht="12.75">
      <c r="AH1315" s="154"/>
      <c r="AI1315" s="191"/>
      <c r="AJ1315" s="191"/>
      <c r="AK1315" s="191"/>
      <c r="AL1315" s="191"/>
      <c r="AM1315" s="191"/>
      <c r="AN1315" s="191"/>
      <c r="AO1315" s="191"/>
      <c r="AP1315" s="191"/>
      <c r="AQ1315" s="191"/>
      <c r="AR1315" s="191"/>
      <c r="AS1315" s="191"/>
      <c r="AT1315" s="191"/>
      <c r="AU1315" s="191"/>
      <c r="AV1315" s="191"/>
      <c r="AW1315" s="191"/>
      <c r="AX1315" s="191"/>
      <c r="AY1315" s="191"/>
      <c r="AZ1315" s="191"/>
      <c r="BA1315" s="191"/>
      <c r="BB1315" s="191"/>
      <c r="BC1315" s="191"/>
    </row>
    <row r="1316" spans="34:55" ht="12.75">
      <c r="AH1316" s="154"/>
      <c r="AI1316" s="191"/>
      <c r="AJ1316" s="191"/>
      <c r="AK1316" s="191"/>
      <c r="AL1316" s="191"/>
      <c r="AM1316" s="191"/>
      <c r="AN1316" s="191"/>
      <c r="AO1316" s="191"/>
      <c r="AP1316" s="191"/>
      <c r="AQ1316" s="191"/>
      <c r="AR1316" s="191"/>
      <c r="AS1316" s="191"/>
      <c r="AT1316" s="191"/>
      <c r="AU1316" s="191"/>
      <c r="AV1316" s="191"/>
      <c r="AW1316" s="191"/>
      <c r="AX1316" s="191"/>
      <c r="AY1316" s="191"/>
      <c r="AZ1316" s="191"/>
      <c r="BA1316" s="191"/>
      <c r="BB1316" s="191"/>
      <c r="BC1316" s="191"/>
    </row>
    <row r="1317" spans="34:55" ht="12.75">
      <c r="AH1317" s="154"/>
      <c r="AI1317" s="191"/>
      <c r="AJ1317" s="191"/>
      <c r="AK1317" s="191"/>
      <c r="AL1317" s="191"/>
      <c r="AM1317" s="191"/>
      <c r="AN1317" s="191"/>
      <c r="AO1317" s="191"/>
      <c r="AP1317" s="191"/>
      <c r="AQ1317" s="191"/>
      <c r="AR1317" s="191"/>
      <c r="AS1317" s="191"/>
      <c r="AT1317" s="191"/>
      <c r="AU1317" s="191"/>
      <c r="AV1317" s="191"/>
      <c r="AW1317" s="191"/>
      <c r="AX1317" s="191"/>
      <c r="AY1317" s="191"/>
      <c r="AZ1317" s="191"/>
      <c r="BA1317" s="191"/>
      <c r="BB1317" s="191"/>
      <c r="BC1317" s="191"/>
    </row>
    <row r="1318" spans="34:55" ht="12.75">
      <c r="AH1318" s="154"/>
      <c r="AI1318" s="191"/>
      <c r="AJ1318" s="191"/>
      <c r="AK1318" s="191"/>
      <c r="AL1318" s="191"/>
      <c r="AM1318" s="191"/>
      <c r="AN1318" s="191"/>
      <c r="AO1318" s="191"/>
      <c r="AP1318" s="191"/>
      <c r="AQ1318" s="191"/>
      <c r="AR1318" s="191"/>
      <c r="AS1318" s="191"/>
      <c r="AT1318" s="191"/>
      <c r="AU1318" s="191"/>
      <c r="AV1318" s="191"/>
      <c r="AW1318" s="191"/>
      <c r="AX1318" s="191"/>
      <c r="AY1318" s="191"/>
      <c r="AZ1318" s="191"/>
      <c r="BA1318" s="191"/>
      <c r="BB1318" s="191"/>
      <c r="BC1318" s="191"/>
    </row>
    <row r="1319" spans="34:55" ht="12.75">
      <c r="AH1319" s="154"/>
      <c r="AI1319" s="191"/>
      <c r="AJ1319" s="191"/>
      <c r="AK1319" s="191"/>
      <c r="AL1319" s="191"/>
      <c r="AM1319" s="191"/>
      <c r="AN1319" s="191"/>
      <c r="AO1319" s="191"/>
      <c r="AP1319" s="191"/>
      <c r="AQ1319" s="191"/>
      <c r="AR1319" s="191"/>
      <c r="AS1319" s="191"/>
      <c r="AT1319" s="191"/>
      <c r="AU1319" s="191"/>
      <c r="AV1319" s="191"/>
      <c r="AW1319" s="191"/>
      <c r="AX1319" s="191"/>
      <c r="AY1319" s="191"/>
      <c r="AZ1319" s="191"/>
      <c r="BA1319" s="191"/>
      <c r="BB1319" s="191"/>
      <c r="BC1319" s="191"/>
    </row>
    <row r="1320" spans="34:55" ht="12.75">
      <c r="AH1320" s="154"/>
      <c r="AI1320" s="191"/>
      <c r="AJ1320" s="191"/>
      <c r="AK1320" s="191"/>
      <c r="AL1320" s="191"/>
      <c r="AM1320" s="191"/>
      <c r="AN1320" s="191"/>
      <c r="AO1320" s="191"/>
      <c r="AP1320" s="191"/>
      <c r="AQ1320" s="191"/>
      <c r="AR1320" s="191"/>
      <c r="AS1320" s="191"/>
      <c r="AT1320" s="191"/>
      <c r="AU1320" s="191"/>
      <c r="AV1320" s="191"/>
      <c r="AW1320" s="191"/>
      <c r="AX1320" s="191"/>
      <c r="AY1320" s="191"/>
      <c r="AZ1320" s="191"/>
      <c r="BA1320" s="191"/>
      <c r="BB1320" s="191"/>
      <c r="BC1320" s="191"/>
    </row>
    <row r="1321" spans="34:55" ht="12.75">
      <c r="AH1321" s="154"/>
      <c r="AI1321" s="191"/>
      <c r="AJ1321" s="191"/>
      <c r="AK1321" s="191"/>
      <c r="AL1321" s="191"/>
      <c r="AM1321" s="191"/>
      <c r="AN1321" s="191"/>
      <c r="AO1321" s="191"/>
      <c r="AP1321" s="191"/>
      <c r="AQ1321" s="191"/>
      <c r="AR1321" s="191"/>
      <c r="AS1321" s="191"/>
      <c r="AT1321" s="191"/>
      <c r="AU1321" s="191"/>
      <c r="AV1321" s="191"/>
      <c r="AW1321" s="191"/>
      <c r="AX1321" s="191"/>
      <c r="AY1321" s="191"/>
      <c r="AZ1321" s="191"/>
      <c r="BA1321" s="191"/>
      <c r="BB1321" s="191"/>
      <c r="BC1321" s="191"/>
    </row>
    <row r="1322" spans="34:55" ht="12.75">
      <c r="AH1322" s="154"/>
      <c r="AI1322" s="191"/>
      <c r="AJ1322" s="191"/>
      <c r="AK1322" s="191"/>
      <c r="AL1322" s="191"/>
      <c r="AM1322" s="191"/>
      <c r="AN1322" s="191"/>
      <c r="AO1322" s="191"/>
      <c r="AP1322" s="191"/>
      <c r="AQ1322" s="191"/>
      <c r="AR1322" s="191"/>
      <c r="AS1322" s="191"/>
      <c r="AT1322" s="191"/>
      <c r="AU1322" s="191"/>
      <c r="AV1322" s="191"/>
      <c r="AW1322" s="191"/>
      <c r="AX1322" s="191"/>
      <c r="AY1322" s="191"/>
      <c r="AZ1322" s="191"/>
      <c r="BA1322" s="191"/>
      <c r="BB1322" s="191"/>
      <c r="BC1322" s="191"/>
    </row>
    <row r="1323" spans="34:55" ht="12.75">
      <c r="AH1323" s="154"/>
      <c r="AI1323" s="191"/>
      <c r="AJ1323" s="191"/>
      <c r="AK1323" s="191"/>
      <c r="AL1323" s="191"/>
      <c r="AM1323" s="191"/>
      <c r="AN1323" s="191"/>
      <c r="AO1323" s="191"/>
      <c r="AP1323" s="191"/>
      <c r="AQ1323" s="191"/>
      <c r="AR1323" s="191"/>
      <c r="AS1323" s="191"/>
      <c r="AT1323" s="191"/>
      <c r="AU1323" s="191"/>
      <c r="AV1323" s="191"/>
      <c r="AW1323" s="191"/>
      <c r="AX1323" s="191"/>
      <c r="AY1323" s="191"/>
      <c r="AZ1323" s="191"/>
      <c r="BA1323" s="191"/>
      <c r="BB1323" s="191"/>
      <c r="BC1323" s="191"/>
    </row>
    <row r="1324" spans="34:55" ht="12.75">
      <c r="AH1324" s="154"/>
      <c r="AI1324" s="191"/>
      <c r="AJ1324" s="191"/>
      <c r="AK1324" s="191"/>
      <c r="AL1324" s="191"/>
      <c r="AM1324" s="191"/>
      <c r="AN1324" s="191"/>
      <c r="AO1324" s="191"/>
      <c r="AP1324" s="191"/>
      <c r="AQ1324" s="191"/>
      <c r="AR1324" s="191"/>
      <c r="AS1324" s="191"/>
      <c r="AT1324" s="191"/>
      <c r="AU1324" s="191"/>
      <c r="AV1324" s="191"/>
      <c r="AW1324" s="191"/>
      <c r="AX1324" s="191"/>
      <c r="AY1324" s="191"/>
      <c r="AZ1324" s="191"/>
      <c r="BA1324" s="191"/>
      <c r="BB1324" s="191"/>
      <c r="BC1324" s="191"/>
    </row>
    <row r="1325" spans="34:55" ht="12.75">
      <c r="AH1325" s="154"/>
      <c r="AI1325" s="191"/>
      <c r="AJ1325" s="191"/>
      <c r="AK1325" s="191"/>
      <c r="AL1325" s="191"/>
      <c r="AM1325" s="191"/>
      <c r="AN1325" s="191"/>
      <c r="AO1325" s="191"/>
      <c r="AP1325" s="191"/>
      <c r="AQ1325" s="191"/>
      <c r="AR1325" s="191"/>
      <c r="AS1325" s="191"/>
      <c r="AT1325" s="191"/>
      <c r="AU1325" s="191"/>
      <c r="AV1325" s="191"/>
      <c r="AW1325" s="191"/>
      <c r="AX1325" s="191"/>
      <c r="AY1325" s="191"/>
      <c r="AZ1325" s="191"/>
      <c r="BA1325" s="191"/>
      <c r="BB1325" s="191"/>
      <c r="BC1325" s="191"/>
    </row>
    <row r="1326" spans="34:55" ht="12.75">
      <c r="AH1326" s="154"/>
      <c r="AI1326" s="191"/>
      <c r="AJ1326" s="191"/>
      <c r="AK1326" s="191"/>
      <c r="AL1326" s="191"/>
      <c r="AM1326" s="191"/>
      <c r="AN1326" s="191"/>
      <c r="AO1326" s="191"/>
      <c r="AP1326" s="191"/>
      <c r="AQ1326" s="191"/>
      <c r="AR1326" s="191"/>
      <c r="AS1326" s="191"/>
      <c r="AT1326" s="191"/>
      <c r="AU1326" s="191"/>
      <c r="AV1326" s="191"/>
      <c r="AW1326" s="191"/>
      <c r="AX1326" s="191"/>
      <c r="AY1326" s="191"/>
      <c r="AZ1326" s="191"/>
      <c r="BA1326" s="191"/>
      <c r="BB1326" s="191"/>
      <c r="BC1326" s="191"/>
    </row>
    <row r="1327" spans="34:55" ht="12.75">
      <c r="AH1327" s="154"/>
      <c r="AI1327" s="191"/>
      <c r="AJ1327" s="191"/>
      <c r="AK1327" s="191"/>
      <c r="AL1327" s="191"/>
      <c r="AM1327" s="191"/>
      <c r="AN1327" s="191"/>
      <c r="AO1327" s="191"/>
      <c r="AP1327" s="191"/>
      <c r="AQ1327" s="191"/>
      <c r="AR1327" s="191"/>
      <c r="AS1327" s="191"/>
      <c r="AT1327" s="191"/>
      <c r="AU1327" s="191"/>
      <c r="AV1327" s="191"/>
      <c r="AW1327" s="191"/>
      <c r="AX1327" s="191"/>
      <c r="AY1327" s="191"/>
      <c r="AZ1327" s="191"/>
      <c r="BA1327" s="191"/>
      <c r="BB1327" s="191"/>
      <c r="BC1327" s="191"/>
    </row>
    <row r="1328" spans="34:55" ht="12.75">
      <c r="AH1328" s="154"/>
      <c r="AI1328" s="191"/>
      <c r="AJ1328" s="191"/>
      <c r="AK1328" s="191"/>
      <c r="AL1328" s="191"/>
      <c r="AM1328" s="191"/>
      <c r="AN1328" s="191"/>
      <c r="AO1328" s="191"/>
      <c r="AP1328" s="191"/>
      <c r="AQ1328" s="191"/>
      <c r="AR1328" s="191"/>
      <c r="AS1328" s="191"/>
      <c r="AT1328" s="191"/>
      <c r="AU1328" s="191"/>
      <c r="AV1328" s="191"/>
      <c r="AW1328" s="191"/>
      <c r="AX1328" s="191"/>
      <c r="AY1328" s="191"/>
      <c r="AZ1328" s="191"/>
      <c r="BA1328" s="191"/>
      <c r="BB1328" s="191"/>
      <c r="BC1328" s="191"/>
    </row>
    <row r="1329" spans="34:55" ht="12.75">
      <c r="AH1329" s="154"/>
      <c r="AI1329" s="191"/>
      <c r="AJ1329" s="191"/>
      <c r="AK1329" s="191"/>
      <c r="AL1329" s="191"/>
      <c r="AM1329" s="191"/>
      <c r="AN1329" s="191"/>
      <c r="AO1329" s="191"/>
      <c r="AP1329" s="191"/>
      <c r="AQ1329" s="191"/>
      <c r="AR1329" s="191"/>
      <c r="AS1329" s="191"/>
      <c r="AT1329" s="191"/>
      <c r="AU1329" s="191"/>
      <c r="AV1329" s="191"/>
      <c r="AW1329" s="191"/>
      <c r="AX1329" s="191"/>
      <c r="AY1329" s="191"/>
      <c r="AZ1329" s="191"/>
      <c r="BA1329" s="191"/>
      <c r="BB1329" s="191"/>
      <c r="BC1329" s="191"/>
    </row>
    <row r="1330" spans="34:55" ht="12.75">
      <c r="AH1330" s="154"/>
      <c r="AI1330" s="191"/>
      <c r="AJ1330" s="191"/>
      <c r="AK1330" s="191"/>
      <c r="AL1330" s="191"/>
      <c r="AM1330" s="191"/>
      <c r="AN1330" s="191"/>
      <c r="AO1330" s="191"/>
      <c r="AP1330" s="191"/>
      <c r="AQ1330" s="191"/>
      <c r="AR1330" s="191"/>
      <c r="AS1330" s="191"/>
      <c r="AT1330" s="191"/>
      <c r="AU1330" s="191"/>
      <c r="AV1330" s="191"/>
      <c r="AW1330" s="191"/>
      <c r="AX1330" s="191"/>
      <c r="AY1330" s="191"/>
      <c r="AZ1330" s="191"/>
      <c r="BA1330" s="191"/>
      <c r="BB1330" s="191"/>
      <c r="BC1330" s="191"/>
    </row>
    <row r="1331" spans="34:55" ht="12.75">
      <c r="AH1331" s="154"/>
      <c r="AI1331" s="191"/>
      <c r="AJ1331" s="191"/>
      <c r="AK1331" s="191"/>
      <c r="AL1331" s="191"/>
      <c r="AM1331" s="191"/>
      <c r="AN1331" s="191"/>
      <c r="AO1331" s="191"/>
      <c r="AP1331" s="191"/>
      <c r="AQ1331" s="191"/>
      <c r="AR1331" s="191"/>
      <c r="AS1331" s="191"/>
      <c r="AT1331" s="191"/>
      <c r="AU1331" s="191"/>
      <c r="AV1331" s="191"/>
      <c r="AW1331" s="191"/>
      <c r="AX1331" s="191"/>
      <c r="AY1331" s="191"/>
      <c r="AZ1331" s="191"/>
      <c r="BA1331" s="191"/>
      <c r="BB1331" s="191"/>
      <c r="BC1331" s="191"/>
    </row>
    <row r="1332" spans="34:55" ht="12.75">
      <c r="AH1332" s="154"/>
      <c r="AI1332" s="191"/>
      <c r="AJ1332" s="191"/>
      <c r="AK1332" s="191"/>
      <c r="AL1332" s="191"/>
      <c r="AM1332" s="191"/>
      <c r="AN1332" s="191"/>
      <c r="AO1332" s="191"/>
      <c r="AP1332" s="191"/>
      <c r="AQ1332" s="191"/>
      <c r="AR1332" s="191"/>
      <c r="AS1332" s="191"/>
      <c r="AT1332" s="191"/>
      <c r="AU1332" s="191"/>
      <c r="AV1332" s="191"/>
      <c r="AW1332" s="191"/>
      <c r="AX1332" s="191"/>
      <c r="AY1332" s="191"/>
      <c r="AZ1332" s="191"/>
      <c r="BA1332" s="191"/>
      <c r="BB1332" s="191"/>
      <c r="BC1332" s="191"/>
    </row>
    <row r="1333" spans="34:55" ht="12.75">
      <c r="AH1333" s="154"/>
      <c r="AI1333" s="191"/>
      <c r="AJ1333" s="191"/>
      <c r="AK1333" s="191"/>
      <c r="AL1333" s="191"/>
      <c r="AM1333" s="191"/>
      <c r="AN1333" s="191"/>
      <c r="AO1333" s="191"/>
      <c r="AP1333" s="191"/>
      <c r="AQ1333" s="191"/>
      <c r="AR1333" s="191"/>
      <c r="AS1333" s="191"/>
      <c r="AT1333" s="191"/>
      <c r="AU1333" s="191"/>
      <c r="AV1333" s="191"/>
      <c r="AW1333" s="191"/>
      <c r="AX1333" s="191"/>
      <c r="AY1333" s="191"/>
      <c r="AZ1333" s="191"/>
      <c r="BA1333" s="191"/>
      <c r="BB1333" s="191"/>
      <c r="BC1333" s="191"/>
    </row>
    <row r="1334" spans="34:55" ht="12.75">
      <c r="AH1334" s="154"/>
      <c r="AI1334" s="191"/>
      <c r="AJ1334" s="191"/>
      <c r="AK1334" s="191"/>
      <c r="AL1334" s="191"/>
      <c r="AM1334" s="191"/>
      <c r="AN1334" s="191"/>
      <c r="AO1334" s="191"/>
      <c r="AP1334" s="191"/>
      <c r="AQ1334" s="191"/>
      <c r="AR1334" s="191"/>
      <c r="AS1334" s="191"/>
      <c r="AT1334" s="191"/>
      <c r="AU1334" s="191"/>
      <c r="AV1334" s="191"/>
      <c r="AW1334" s="191"/>
      <c r="AX1334" s="191"/>
      <c r="AY1334" s="191"/>
      <c r="AZ1334" s="191"/>
      <c r="BA1334" s="191"/>
      <c r="BB1334" s="191"/>
      <c r="BC1334" s="191"/>
    </row>
    <row r="1335" spans="34:55" ht="12.75">
      <c r="AH1335" s="154"/>
      <c r="AI1335" s="191"/>
      <c r="AJ1335" s="191"/>
      <c r="AK1335" s="191"/>
      <c r="AL1335" s="191"/>
      <c r="AM1335" s="191"/>
      <c r="AN1335" s="191"/>
      <c r="AO1335" s="191"/>
      <c r="AP1335" s="191"/>
      <c r="AQ1335" s="191"/>
      <c r="AR1335" s="191"/>
      <c r="AS1335" s="191"/>
      <c r="AT1335" s="191"/>
      <c r="AU1335" s="191"/>
      <c r="AV1335" s="191"/>
      <c r="AW1335" s="191"/>
      <c r="AX1335" s="191"/>
      <c r="AY1335" s="191"/>
      <c r="AZ1335" s="191"/>
      <c r="BA1335" s="191"/>
      <c r="BB1335" s="191"/>
      <c r="BC1335" s="191"/>
    </row>
    <row r="1336" spans="34:55" ht="12.75">
      <c r="AH1336" s="154"/>
      <c r="AI1336" s="191"/>
      <c r="AJ1336" s="191"/>
      <c r="AK1336" s="191"/>
      <c r="AL1336" s="191"/>
      <c r="AM1336" s="191"/>
      <c r="AN1336" s="191"/>
      <c r="AO1336" s="191"/>
      <c r="AP1336" s="191"/>
      <c r="AQ1336" s="191"/>
      <c r="AR1336" s="191"/>
      <c r="AS1336" s="191"/>
      <c r="AT1336" s="191"/>
      <c r="AU1336" s="191"/>
      <c r="AV1336" s="191"/>
      <c r="AW1336" s="191"/>
      <c r="AX1336" s="191"/>
      <c r="AY1336" s="191"/>
      <c r="AZ1336" s="191"/>
      <c r="BA1336" s="191"/>
      <c r="BB1336" s="191"/>
      <c r="BC1336" s="191"/>
    </row>
    <row r="1337" spans="34:55" ht="12.75">
      <c r="AH1337" s="154"/>
      <c r="AI1337" s="191"/>
      <c r="AJ1337" s="191"/>
      <c r="AK1337" s="191"/>
      <c r="AL1337" s="191"/>
      <c r="AM1337" s="191"/>
      <c r="AN1337" s="191"/>
      <c r="AO1337" s="191"/>
      <c r="AP1337" s="191"/>
      <c r="AQ1337" s="191"/>
      <c r="AR1337" s="191"/>
      <c r="AS1337" s="191"/>
      <c r="AT1337" s="191"/>
      <c r="AU1337" s="191"/>
      <c r="AV1337" s="191"/>
      <c r="AW1337" s="191"/>
      <c r="AX1337" s="191"/>
      <c r="AY1337" s="191"/>
      <c r="AZ1337" s="191"/>
      <c r="BA1337" s="191"/>
      <c r="BB1337" s="191"/>
      <c r="BC1337" s="191"/>
    </row>
    <row r="1338" spans="34:55" ht="12.75">
      <c r="AH1338" s="154"/>
      <c r="AI1338" s="191"/>
      <c r="AJ1338" s="191"/>
      <c r="AK1338" s="191"/>
      <c r="AL1338" s="191"/>
      <c r="AM1338" s="191"/>
      <c r="AN1338" s="191"/>
      <c r="AO1338" s="191"/>
      <c r="AP1338" s="191"/>
      <c r="AQ1338" s="191"/>
      <c r="AR1338" s="191"/>
      <c r="AS1338" s="191"/>
      <c r="AT1338" s="191"/>
      <c r="AU1338" s="191"/>
      <c r="AV1338" s="191"/>
      <c r="AW1338" s="191"/>
      <c r="AX1338" s="191"/>
      <c r="AY1338" s="191"/>
      <c r="AZ1338" s="191"/>
      <c r="BA1338" s="191"/>
      <c r="BB1338" s="191"/>
      <c r="BC1338" s="191"/>
    </row>
    <row r="1339" spans="34:55" ht="12.75">
      <c r="AH1339" s="154"/>
      <c r="AI1339" s="191"/>
      <c r="AJ1339" s="191"/>
      <c r="AK1339" s="191"/>
      <c r="AL1339" s="191"/>
      <c r="AM1339" s="191"/>
      <c r="AN1339" s="191"/>
      <c r="AO1339" s="191"/>
      <c r="AP1339" s="191"/>
      <c r="AQ1339" s="191"/>
      <c r="AR1339" s="191"/>
      <c r="AS1339" s="191"/>
      <c r="AT1339" s="191"/>
      <c r="AU1339" s="191"/>
      <c r="AV1339" s="191"/>
      <c r="AW1339" s="191"/>
      <c r="AX1339" s="191"/>
      <c r="AY1339" s="191"/>
      <c r="AZ1339" s="191"/>
      <c r="BA1339" s="191"/>
      <c r="BB1339" s="191"/>
      <c r="BC1339" s="191"/>
    </row>
    <row r="1340" spans="34:55" ht="12.75">
      <c r="AH1340" s="154"/>
      <c r="AI1340" s="191"/>
      <c r="AJ1340" s="191"/>
      <c r="AK1340" s="191"/>
      <c r="AL1340" s="191"/>
      <c r="AM1340" s="191"/>
      <c r="AN1340" s="191"/>
      <c r="AO1340" s="191"/>
      <c r="AP1340" s="191"/>
      <c r="AQ1340" s="191"/>
      <c r="AR1340" s="191"/>
      <c r="AS1340" s="191"/>
      <c r="AT1340" s="191"/>
      <c r="AU1340" s="191"/>
      <c r="AV1340" s="191"/>
      <c r="AW1340" s="191"/>
      <c r="AX1340" s="191"/>
      <c r="AY1340" s="191"/>
      <c r="AZ1340" s="191"/>
      <c r="BA1340" s="191"/>
      <c r="BB1340" s="191"/>
      <c r="BC1340" s="191"/>
    </row>
    <row r="1341" spans="34:55" ht="12.75">
      <c r="AH1341" s="154"/>
      <c r="AI1341" s="191"/>
      <c r="AJ1341" s="191"/>
      <c r="AK1341" s="191"/>
      <c r="AL1341" s="191"/>
      <c r="AM1341" s="191"/>
      <c r="AN1341" s="191"/>
      <c r="AO1341" s="191"/>
      <c r="AP1341" s="191"/>
      <c r="AQ1341" s="191"/>
      <c r="AR1341" s="191"/>
      <c r="AS1341" s="191"/>
      <c r="AT1341" s="191"/>
      <c r="AU1341" s="191"/>
      <c r="AV1341" s="191"/>
      <c r="AW1341" s="191"/>
      <c r="AX1341" s="191"/>
      <c r="AY1341" s="191"/>
      <c r="AZ1341" s="191"/>
      <c r="BA1341" s="191"/>
      <c r="BB1341" s="191"/>
      <c r="BC1341" s="191"/>
    </row>
    <row r="1342" spans="34:55" ht="12.75">
      <c r="AH1342" s="154"/>
      <c r="AI1342" s="191"/>
      <c r="AJ1342" s="191"/>
      <c r="AK1342" s="191"/>
      <c r="AL1342" s="191"/>
      <c r="AM1342" s="191"/>
      <c r="AN1342" s="191"/>
      <c r="AO1342" s="191"/>
      <c r="AP1342" s="191"/>
      <c r="AQ1342" s="191"/>
      <c r="AR1342" s="191"/>
      <c r="AS1342" s="191"/>
      <c r="AT1342" s="191"/>
      <c r="AU1342" s="191"/>
      <c r="AV1342" s="191"/>
      <c r="AW1342" s="191"/>
      <c r="AX1342" s="191"/>
      <c r="AY1342" s="191"/>
      <c r="AZ1342" s="191"/>
      <c r="BA1342" s="191"/>
      <c r="BB1342" s="191"/>
      <c r="BC1342" s="191"/>
    </row>
    <row r="1343" spans="34:55" ht="12.75">
      <c r="AH1343" s="154"/>
      <c r="AI1343" s="191"/>
      <c r="AJ1343" s="191"/>
      <c r="AK1343" s="191"/>
      <c r="AL1343" s="191"/>
      <c r="AM1343" s="191"/>
      <c r="AN1343" s="191"/>
      <c r="AO1343" s="191"/>
      <c r="AP1343" s="191"/>
      <c r="AQ1343" s="191"/>
      <c r="AR1343" s="191"/>
      <c r="AS1343" s="191"/>
      <c r="AT1343" s="191"/>
      <c r="AU1343" s="191"/>
      <c r="AV1343" s="191"/>
      <c r="AW1343" s="191"/>
      <c r="AX1343" s="191"/>
      <c r="AY1343" s="191"/>
      <c r="AZ1343" s="191"/>
      <c r="BA1343" s="191"/>
      <c r="BB1343" s="191"/>
      <c r="BC1343" s="191"/>
    </row>
    <row r="1344" spans="34:55" ht="12.75">
      <c r="AH1344" s="154"/>
      <c r="AI1344" s="191"/>
      <c r="AJ1344" s="191"/>
      <c r="AK1344" s="191"/>
      <c r="AL1344" s="191"/>
      <c r="AM1344" s="191"/>
      <c r="AN1344" s="191"/>
      <c r="AO1344" s="191"/>
      <c r="AP1344" s="191"/>
      <c r="AQ1344" s="191"/>
      <c r="AR1344" s="191"/>
      <c r="AS1344" s="191"/>
      <c r="AT1344" s="191"/>
      <c r="AU1344" s="191"/>
      <c r="AV1344" s="191"/>
      <c r="AW1344" s="191"/>
      <c r="AX1344" s="191"/>
      <c r="AY1344" s="191"/>
      <c r="AZ1344" s="191"/>
      <c r="BA1344" s="191"/>
      <c r="BB1344" s="191"/>
      <c r="BC1344" s="191"/>
    </row>
    <row r="1345" spans="34:55" ht="12.75">
      <c r="AH1345" s="154"/>
      <c r="AI1345" s="191"/>
      <c r="AJ1345" s="191"/>
      <c r="AK1345" s="191"/>
      <c r="AL1345" s="191"/>
      <c r="AM1345" s="191"/>
      <c r="AN1345" s="191"/>
      <c r="AO1345" s="191"/>
      <c r="AP1345" s="191"/>
      <c r="AQ1345" s="191"/>
      <c r="AR1345" s="191"/>
      <c r="AS1345" s="191"/>
      <c r="AT1345" s="191"/>
      <c r="AU1345" s="191"/>
      <c r="AV1345" s="191"/>
      <c r="AW1345" s="191"/>
      <c r="AX1345" s="191"/>
      <c r="AY1345" s="191"/>
      <c r="AZ1345" s="191"/>
      <c r="BA1345" s="191"/>
      <c r="BB1345" s="191"/>
      <c r="BC1345" s="191"/>
    </row>
    <row r="1346" spans="34:55" ht="12.75">
      <c r="AH1346" s="154"/>
      <c r="AI1346" s="191"/>
      <c r="AJ1346" s="191"/>
      <c r="AK1346" s="191"/>
      <c r="AL1346" s="191"/>
      <c r="AM1346" s="191"/>
      <c r="AN1346" s="191"/>
      <c r="AO1346" s="191"/>
      <c r="AP1346" s="191"/>
      <c r="AQ1346" s="191"/>
      <c r="AR1346" s="191"/>
      <c r="AS1346" s="191"/>
      <c r="AT1346" s="191"/>
      <c r="AU1346" s="191"/>
      <c r="AV1346" s="191"/>
      <c r="AW1346" s="191"/>
      <c r="AX1346" s="191"/>
      <c r="AY1346" s="191"/>
      <c r="AZ1346" s="191"/>
      <c r="BA1346" s="191"/>
      <c r="BB1346" s="191"/>
      <c r="BC1346" s="191"/>
    </row>
    <row r="1347" spans="34:55" ht="12.75">
      <c r="AH1347" s="154"/>
      <c r="AI1347" s="191"/>
      <c r="AJ1347" s="191"/>
      <c r="AK1347" s="191"/>
      <c r="AL1347" s="191"/>
      <c r="AM1347" s="191"/>
      <c r="AN1347" s="191"/>
      <c r="AO1347" s="191"/>
      <c r="AP1347" s="191"/>
      <c r="AQ1347" s="191"/>
      <c r="AR1347" s="191"/>
      <c r="AS1347" s="191"/>
      <c r="AT1347" s="191"/>
      <c r="AU1347" s="191"/>
      <c r="AV1347" s="191"/>
      <c r="AW1347" s="191"/>
      <c r="AX1347" s="191"/>
      <c r="AY1347" s="191"/>
      <c r="AZ1347" s="191"/>
      <c r="BA1347" s="191"/>
      <c r="BB1347" s="191"/>
      <c r="BC1347" s="191"/>
    </row>
    <row r="1348" spans="34:55" ht="12.75">
      <c r="AH1348" s="154"/>
      <c r="AI1348" s="191"/>
      <c r="AJ1348" s="191"/>
      <c r="AK1348" s="191"/>
      <c r="AL1348" s="191"/>
      <c r="AM1348" s="191"/>
      <c r="AN1348" s="191"/>
      <c r="AO1348" s="191"/>
      <c r="AP1348" s="191"/>
      <c r="AQ1348" s="191"/>
      <c r="AR1348" s="191"/>
      <c r="AS1348" s="191"/>
      <c r="AT1348" s="191"/>
      <c r="AU1348" s="191"/>
      <c r="AV1348" s="191"/>
      <c r="AW1348" s="191"/>
      <c r="AX1348" s="191"/>
      <c r="AY1348" s="191"/>
      <c r="AZ1348" s="191"/>
      <c r="BA1348" s="191"/>
      <c r="BB1348" s="191"/>
      <c r="BC1348" s="191"/>
    </row>
    <row r="1349" spans="34:55" ht="12.75">
      <c r="AH1349" s="154"/>
      <c r="AI1349" s="191"/>
      <c r="AJ1349" s="191"/>
      <c r="AK1349" s="191"/>
      <c r="AL1349" s="191"/>
      <c r="AM1349" s="191"/>
      <c r="AN1349" s="191"/>
      <c r="AO1349" s="191"/>
      <c r="AP1349" s="191"/>
      <c r="AQ1349" s="191"/>
      <c r="AR1349" s="191"/>
      <c r="AS1349" s="191"/>
      <c r="AT1349" s="191"/>
      <c r="AU1349" s="191"/>
      <c r="AV1349" s="191"/>
      <c r="AW1349" s="191"/>
      <c r="AX1349" s="191"/>
      <c r="AY1349" s="191"/>
      <c r="AZ1349" s="191"/>
      <c r="BA1349" s="191"/>
      <c r="BB1349" s="191"/>
      <c r="BC1349" s="191"/>
    </row>
    <row r="1350" spans="34:55" ht="12.75">
      <c r="AH1350" s="154"/>
      <c r="AI1350" s="191"/>
      <c r="AJ1350" s="191"/>
      <c r="AK1350" s="191"/>
      <c r="AL1350" s="191"/>
      <c r="AM1350" s="191"/>
      <c r="AN1350" s="191"/>
      <c r="AO1350" s="191"/>
      <c r="AP1350" s="191"/>
      <c r="AQ1350" s="191"/>
      <c r="AR1350" s="191"/>
      <c r="AS1350" s="191"/>
      <c r="AT1350" s="191"/>
      <c r="AU1350" s="191"/>
      <c r="AV1350" s="191"/>
      <c r="AW1350" s="191"/>
      <c r="AX1350" s="191"/>
      <c r="AY1350" s="191"/>
      <c r="AZ1350" s="191"/>
      <c r="BA1350" s="191"/>
      <c r="BB1350" s="191"/>
      <c r="BC1350" s="191"/>
    </row>
    <row r="1351" spans="34:55" ht="12.75">
      <c r="AH1351" s="154"/>
      <c r="AI1351" s="191"/>
      <c r="AJ1351" s="191"/>
      <c r="AK1351" s="191"/>
      <c r="AL1351" s="191"/>
      <c r="AM1351" s="191"/>
      <c r="AN1351" s="191"/>
      <c r="AO1351" s="191"/>
      <c r="AP1351" s="191"/>
      <c r="AQ1351" s="191"/>
      <c r="AR1351" s="191"/>
      <c r="AS1351" s="191"/>
      <c r="AT1351" s="191"/>
      <c r="AU1351" s="191"/>
      <c r="AV1351" s="191"/>
      <c r="AW1351" s="191"/>
      <c r="AX1351" s="191"/>
      <c r="AY1351" s="191"/>
      <c r="AZ1351" s="191"/>
      <c r="BA1351" s="191"/>
      <c r="BB1351" s="191"/>
      <c r="BC1351" s="191"/>
    </row>
    <row r="1352" spans="34:55" ht="12.75">
      <c r="AH1352" s="154"/>
      <c r="AI1352" s="191"/>
      <c r="AJ1352" s="191"/>
      <c r="AK1352" s="191"/>
      <c r="AL1352" s="191"/>
      <c r="AM1352" s="191"/>
      <c r="AN1352" s="191"/>
      <c r="AO1352" s="191"/>
      <c r="AP1352" s="191"/>
      <c r="AQ1352" s="191"/>
      <c r="AR1352" s="191"/>
      <c r="AS1352" s="191"/>
      <c r="AT1352" s="191"/>
      <c r="AU1352" s="191"/>
      <c r="AV1352" s="191"/>
      <c r="AW1352" s="191"/>
      <c r="AX1352" s="191"/>
      <c r="AY1352" s="191"/>
      <c r="AZ1352" s="191"/>
      <c r="BA1352" s="191"/>
      <c r="BB1352" s="191"/>
      <c r="BC1352" s="191"/>
    </row>
    <row r="1353" spans="34:55" ht="12.75">
      <c r="AH1353" s="154"/>
      <c r="AI1353" s="191"/>
      <c r="AJ1353" s="191"/>
      <c r="AK1353" s="191"/>
      <c r="AL1353" s="191"/>
      <c r="AM1353" s="191"/>
      <c r="AN1353" s="191"/>
      <c r="AO1353" s="191"/>
      <c r="AP1353" s="191"/>
      <c r="AQ1353" s="191"/>
      <c r="AR1353" s="191"/>
      <c r="AS1353" s="191"/>
      <c r="AT1353" s="191"/>
      <c r="AU1353" s="191"/>
      <c r="AV1353" s="191"/>
      <c r="AW1353" s="191"/>
      <c r="AX1353" s="191"/>
      <c r="AY1353" s="191"/>
      <c r="AZ1353" s="191"/>
      <c r="BA1353" s="191"/>
      <c r="BB1353" s="191"/>
      <c r="BC1353" s="191"/>
    </row>
    <row r="1354" spans="34:55" ht="12.75">
      <c r="AH1354" s="154"/>
      <c r="AI1354" s="191"/>
      <c r="AJ1354" s="191"/>
      <c r="AK1354" s="191"/>
      <c r="AL1354" s="191"/>
      <c r="AM1354" s="191"/>
      <c r="AN1354" s="191"/>
      <c r="AO1354" s="191"/>
      <c r="AP1354" s="191"/>
      <c r="AQ1354" s="191"/>
      <c r="AR1354" s="191"/>
      <c r="AS1354" s="191"/>
      <c r="AT1354" s="191"/>
      <c r="AU1354" s="191"/>
      <c r="AV1354" s="191"/>
      <c r="AW1354" s="191"/>
      <c r="AX1354" s="191"/>
      <c r="AY1354" s="191"/>
      <c r="AZ1354" s="191"/>
      <c r="BA1354" s="191"/>
      <c r="BB1354" s="191"/>
      <c r="BC1354" s="191"/>
    </row>
    <row r="1355" spans="34:55" ht="12.75">
      <c r="AH1355" s="154"/>
      <c r="AI1355" s="191"/>
      <c r="AJ1355" s="191"/>
      <c r="AK1355" s="191"/>
      <c r="AL1355" s="191"/>
      <c r="AM1355" s="191"/>
      <c r="AN1355" s="191"/>
      <c r="AO1355" s="191"/>
      <c r="AP1355" s="191"/>
      <c r="AQ1355" s="191"/>
      <c r="AR1355" s="191"/>
      <c r="AS1355" s="191"/>
      <c r="AT1355" s="191"/>
      <c r="AU1355" s="191"/>
      <c r="AV1355" s="191"/>
      <c r="AW1355" s="191"/>
      <c r="AX1355" s="191"/>
      <c r="AY1355" s="191"/>
      <c r="AZ1355" s="191"/>
      <c r="BA1355" s="191"/>
      <c r="BB1355" s="191"/>
      <c r="BC1355" s="191"/>
    </row>
    <row r="1356" spans="34:55" ht="12.75">
      <c r="AH1356" s="154"/>
      <c r="AI1356" s="191"/>
      <c r="AJ1356" s="191"/>
      <c r="AK1356" s="191"/>
      <c r="AL1356" s="191"/>
      <c r="AM1356" s="191"/>
      <c r="AN1356" s="191"/>
      <c r="AO1356" s="191"/>
      <c r="AP1356" s="191"/>
      <c r="AQ1356" s="191"/>
      <c r="AR1356" s="191"/>
      <c r="AS1356" s="191"/>
      <c r="AT1356" s="191"/>
      <c r="AU1356" s="191"/>
      <c r="AV1356" s="191"/>
      <c r="AW1356" s="191"/>
      <c r="AX1356" s="191"/>
      <c r="AY1356" s="191"/>
      <c r="AZ1356" s="191"/>
      <c r="BA1356" s="191"/>
      <c r="BB1356" s="191"/>
      <c r="BC1356" s="191"/>
    </row>
    <row r="1357" spans="34:55" ht="12.75">
      <c r="AH1357" s="154"/>
      <c r="AI1357" s="191"/>
      <c r="AJ1357" s="191"/>
      <c r="AK1357" s="191"/>
      <c r="AL1357" s="191"/>
      <c r="AM1357" s="191"/>
      <c r="AN1357" s="191"/>
      <c r="AO1357" s="191"/>
      <c r="AP1357" s="191"/>
      <c r="AQ1357" s="191"/>
      <c r="AR1357" s="191"/>
      <c r="AS1357" s="191"/>
      <c r="AT1357" s="191"/>
      <c r="AU1357" s="191"/>
      <c r="AV1357" s="191"/>
      <c r="AW1357" s="191"/>
      <c r="AX1357" s="191"/>
      <c r="AY1357" s="191"/>
      <c r="AZ1357" s="191"/>
      <c r="BA1357" s="191"/>
      <c r="BB1357" s="191"/>
      <c r="BC1357" s="191"/>
    </row>
    <row r="1358" spans="34:55" ht="12.75">
      <c r="AH1358" s="154"/>
      <c r="AI1358" s="191"/>
      <c r="AJ1358" s="191"/>
      <c r="AK1358" s="191"/>
      <c r="AL1358" s="191"/>
      <c r="AM1358" s="191"/>
      <c r="AN1358" s="191"/>
      <c r="AO1358" s="191"/>
      <c r="AP1358" s="191"/>
      <c r="AQ1358" s="191"/>
      <c r="AR1358" s="191"/>
      <c r="AS1358" s="191"/>
      <c r="AT1358" s="191"/>
      <c r="AU1358" s="191"/>
      <c r="AV1358" s="191"/>
      <c r="AW1358" s="191"/>
      <c r="AX1358" s="191"/>
      <c r="AY1358" s="191"/>
      <c r="AZ1358" s="191"/>
      <c r="BA1358" s="191"/>
      <c r="BB1358" s="191"/>
      <c r="BC1358" s="191"/>
    </row>
    <row r="1359" spans="34:55" ht="12.75">
      <c r="AH1359" s="154"/>
      <c r="AI1359" s="191"/>
      <c r="AJ1359" s="191"/>
      <c r="AK1359" s="191"/>
      <c r="AL1359" s="191"/>
      <c r="AM1359" s="191"/>
      <c r="AN1359" s="191"/>
      <c r="AO1359" s="191"/>
      <c r="AP1359" s="191"/>
      <c r="AQ1359" s="191"/>
      <c r="AR1359" s="191"/>
      <c r="AS1359" s="191"/>
      <c r="AT1359" s="191"/>
      <c r="AU1359" s="191"/>
      <c r="AV1359" s="191"/>
      <c r="AW1359" s="191"/>
      <c r="AX1359" s="191"/>
      <c r="AY1359" s="191"/>
      <c r="AZ1359" s="191"/>
      <c r="BA1359" s="191"/>
      <c r="BB1359" s="191"/>
      <c r="BC1359" s="191"/>
    </row>
    <row r="1360" spans="34:55" ht="12.75">
      <c r="AH1360" s="154"/>
      <c r="AI1360" s="191"/>
      <c r="AJ1360" s="191"/>
      <c r="AK1360" s="191"/>
      <c r="AL1360" s="191"/>
      <c r="AM1360" s="191"/>
      <c r="AN1360" s="191"/>
      <c r="AO1360" s="191"/>
      <c r="AP1360" s="191"/>
      <c r="AQ1360" s="191"/>
      <c r="AR1360" s="191"/>
      <c r="AS1360" s="191"/>
      <c r="AT1360" s="191"/>
      <c r="AU1360" s="191"/>
      <c r="AV1360" s="191"/>
      <c r="AW1360" s="191"/>
      <c r="AX1360" s="191"/>
      <c r="AY1360" s="191"/>
      <c r="AZ1360" s="191"/>
      <c r="BA1360" s="191"/>
      <c r="BB1360" s="191"/>
      <c r="BC1360" s="191"/>
    </row>
    <row r="1361" spans="34:55" ht="12.75">
      <c r="AH1361" s="154"/>
      <c r="AI1361" s="191"/>
      <c r="AJ1361" s="191"/>
      <c r="AK1361" s="191"/>
      <c r="AL1361" s="191"/>
      <c r="AM1361" s="191"/>
      <c r="AN1361" s="191"/>
      <c r="AO1361" s="191"/>
      <c r="AP1361" s="191"/>
      <c r="AQ1361" s="191"/>
      <c r="AR1361" s="191"/>
      <c r="AS1361" s="191"/>
      <c r="AT1361" s="191"/>
      <c r="AU1361" s="191"/>
      <c r="AV1361" s="191"/>
      <c r="AW1361" s="191"/>
      <c r="AX1361" s="191"/>
      <c r="AY1361" s="191"/>
      <c r="AZ1361" s="191"/>
      <c r="BA1361" s="191"/>
      <c r="BB1361" s="191"/>
      <c r="BC1361" s="191"/>
    </row>
    <row r="1362" spans="34:55" ht="12.75">
      <c r="AH1362" s="154"/>
      <c r="AI1362" s="191"/>
      <c r="AJ1362" s="191"/>
      <c r="AK1362" s="191"/>
      <c r="AL1362" s="191"/>
      <c r="AM1362" s="191"/>
      <c r="AN1362" s="191"/>
      <c r="AO1362" s="191"/>
      <c r="AP1362" s="191"/>
      <c r="AQ1362" s="191"/>
      <c r="AR1362" s="191"/>
      <c r="AS1362" s="191"/>
      <c r="AT1362" s="191"/>
      <c r="AU1362" s="191"/>
      <c r="AV1362" s="191"/>
      <c r="AW1362" s="191"/>
      <c r="AX1362" s="191"/>
      <c r="AY1362" s="191"/>
      <c r="AZ1362" s="191"/>
      <c r="BA1362" s="191"/>
      <c r="BB1362" s="191"/>
      <c r="BC1362" s="191"/>
    </row>
    <row r="1363" spans="34:55" ht="12.75">
      <c r="AH1363" s="154"/>
      <c r="AI1363" s="191"/>
      <c r="AJ1363" s="191"/>
      <c r="AK1363" s="191"/>
      <c r="AL1363" s="191"/>
      <c r="AM1363" s="191"/>
      <c r="AN1363" s="191"/>
      <c r="AO1363" s="191"/>
      <c r="AP1363" s="191"/>
      <c r="AQ1363" s="191"/>
      <c r="AR1363" s="191"/>
      <c r="AS1363" s="191"/>
      <c r="AT1363" s="191"/>
      <c r="AU1363" s="191"/>
      <c r="AV1363" s="191"/>
      <c r="AW1363" s="191"/>
      <c r="AX1363" s="191"/>
      <c r="AY1363" s="191"/>
      <c r="AZ1363" s="191"/>
      <c r="BA1363" s="191"/>
      <c r="BB1363" s="191"/>
      <c r="BC1363" s="191"/>
    </row>
    <row r="1364" spans="34:55" ht="12.75">
      <c r="AH1364" s="154"/>
      <c r="AI1364" s="191"/>
      <c r="AJ1364" s="191"/>
      <c r="AK1364" s="191"/>
      <c r="AL1364" s="191"/>
      <c r="AM1364" s="191"/>
      <c r="AN1364" s="191"/>
      <c r="AO1364" s="191"/>
      <c r="AP1364" s="191"/>
      <c r="AQ1364" s="191"/>
      <c r="AR1364" s="191"/>
      <c r="AS1364" s="191"/>
      <c r="AT1364" s="191"/>
      <c r="AU1364" s="191"/>
      <c r="AV1364" s="191"/>
      <c r="AW1364" s="191"/>
      <c r="AX1364" s="191"/>
      <c r="AY1364" s="191"/>
      <c r="AZ1364" s="191"/>
      <c r="BA1364" s="191"/>
      <c r="BB1364" s="191"/>
      <c r="BC1364" s="191"/>
    </row>
    <row r="1365" spans="34:55" ht="12.75">
      <c r="AH1365" s="154"/>
      <c r="AI1365" s="191"/>
      <c r="AJ1365" s="191"/>
      <c r="AK1365" s="191"/>
      <c r="AL1365" s="191"/>
      <c r="AM1365" s="191"/>
      <c r="AN1365" s="191"/>
      <c r="AO1365" s="191"/>
      <c r="AP1365" s="191"/>
      <c r="AQ1365" s="191"/>
      <c r="AR1365" s="191"/>
      <c r="AS1365" s="191"/>
      <c r="AT1365" s="191"/>
      <c r="AU1365" s="191"/>
      <c r="AV1365" s="191"/>
      <c r="AW1365" s="191"/>
      <c r="AX1365" s="191"/>
      <c r="AY1365" s="191"/>
      <c r="AZ1365" s="191"/>
      <c r="BA1365" s="191"/>
      <c r="BB1365" s="191"/>
      <c r="BC1365" s="191"/>
    </row>
    <row r="1366" spans="34:55" ht="12.75">
      <c r="AH1366" s="154"/>
      <c r="AI1366" s="191"/>
      <c r="AJ1366" s="191"/>
      <c r="AK1366" s="191"/>
      <c r="AL1366" s="191"/>
      <c r="AM1366" s="191"/>
      <c r="AN1366" s="191"/>
      <c r="AO1366" s="191"/>
      <c r="AP1366" s="191"/>
      <c r="AQ1366" s="191"/>
      <c r="AR1366" s="191"/>
      <c r="AS1366" s="191"/>
      <c r="AT1366" s="191"/>
      <c r="AU1366" s="191"/>
      <c r="AV1366" s="191"/>
      <c r="AW1366" s="191"/>
      <c r="AX1366" s="191"/>
      <c r="AY1366" s="191"/>
      <c r="AZ1366" s="191"/>
      <c r="BA1366" s="191"/>
      <c r="BB1366" s="191"/>
      <c r="BC1366" s="191"/>
    </row>
    <row r="1367" spans="34:55" ht="12.75">
      <c r="AH1367" s="154"/>
      <c r="AI1367" s="191"/>
      <c r="AJ1367" s="191"/>
      <c r="AK1367" s="191"/>
      <c r="AL1367" s="191"/>
      <c r="AM1367" s="191"/>
      <c r="AN1367" s="191"/>
      <c r="AO1367" s="191"/>
      <c r="AP1367" s="191"/>
      <c r="AQ1367" s="191"/>
      <c r="AR1367" s="191"/>
      <c r="AS1367" s="191"/>
      <c r="AT1367" s="191"/>
      <c r="AU1367" s="191"/>
      <c r="AV1367" s="191"/>
      <c r="AW1367" s="191"/>
      <c r="AX1367" s="191"/>
      <c r="AY1367" s="191"/>
      <c r="AZ1367" s="191"/>
      <c r="BA1367" s="191"/>
      <c r="BB1367" s="191"/>
      <c r="BC1367" s="191"/>
    </row>
    <row r="1368" spans="34:55" ht="12.75">
      <c r="AH1368" s="154"/>
      <c r="AI1368" s="191"/>
      <c r="AJ1368" s="191"/>
      <c r="AK1368" s="191"/>
      <c r="AL1368" s="191"/>
      <c r="AM1368" s="191"/>
      <c r="AN1368" s="191"/>
      <c r="AO1368" s="191"/>
      <c r="AP1368" s="191"/>
      <c r="AQ1368" s="191"/>
      <c r="AR1368" s="191"/>
      <c r="AS1368" s="191"/>
      <c r="AT1368" s="191"/>
      <c r="AU1368" s="191"/>
      <c r="AV1368" s="191"/>
      <c r="AW1368" s="191"/>
      <c r="AX1368" s="191"/>
      <c r="AY1368" s="191"/>
      <c r="AZ1368" s="191"/>
      <c r="BA1368" s="191"/>
      <c r="BB1368" s="191"/>
      <c r="BC1368" s="191"/>
    </row>
    <row r="1369" spans="34:55" ht="12.75">
      <c r="AH1369" s="154"/>
      <c r="AI1369" s="191"/>
      <c r="AJ1369" s="191"/>
      <c r="AK1369" s="191"/>
      <c r="AL1369" s="191"/>
      <c r="AM1369" s="191"/>
      <c r="AN1369" s="191"/>
      <c r="AO1369" s="191"/>
      <c r="AP1369" s="191"/>
      <c r="AQ1369" s="191"/>
      <c r="AR1369" s="191"/>
      <c r="AS1369" s="191"/>
      <c r="AT1369" s="191"/>
      <c r="AU1369" s="191"/>
      <c r="AV1369" s="191"/>
      <c r="AW1369" s="191"/>
      <c r="AX1369" s="191"/>
      <c r="AY1369" s="191"/>
      <c r="AZ1369" s="191"/>
      <c r="BA1369" s="191"/>
      <c r="BB1369" s="191"/>
      <c r="BC1369" s="191"/>
    </row>
    <row r="1370" spans="34:55" ht="12.75">
      <c r="AH1370" s="154"/>
      <c r="AI1370" s="191"/>
      <c r="AJ1370" s="191"/>
      <c r="AK1370" s="191"/>
      <c r="AL1370" s="191"/>
      <c r="AM1370" s="191"/>
      <c r="AN1370" s="191"/>
      <c r="AO1370" s="191"/>
      <c r="AP1370" s="191"/>
      <c r="AQ1370" s="191"/>
      <c r="AR1370" s="191"/>
      <c r="AS1370" s="191"/>
      <c r="AT1370" s="191"/>
      <c r="AU1370" s="191"/>
      <c r="AV1370" s="191"/>
      <c r="AW1370" s="191"/>
      <c r="AX1370" s="191"/>
      <c r="AY1370" s="191"/>
      <c r="AZ1370" s="191"/>
      <c r="BA1370" s="191"/>
      <c r="BB1370" s="191"/>
      <c r="BC1370" s="191"/>
    </row>
    <row r="1371" spans="34:55" ht="12.75">
      <c r="AH1371" s="154"/>
      <c r="AI1371" s="191"/>
      <c r="AJ1371" s="191"/>
      <c r="AK1371" s="191"/>
      <c r="AL1371" s="191"/>
      <c r="AM1371" s="191"/>
      <c r="AN1371" s="191"/>
      <c r="AO1371" s="191"/>
      <c r="AP1371" s="191"/>
      <c r="AQ1371" s="191"/>
      <c r="AR1371" s="191"/>
      <c r="AS1371" s="191"/>
      <c r="AT1371" s="191"/>
      <c r="AU1371" s="191"/>
      <c r="AV1371" s="191"/>
      <c r="AW1371" s="191"/>
      <c r="AX1371" s="191"/>
      <c r="AY1371" s="191"/>
      <c r="AZ1371" s="191"/>
      <c r="BA1371" s="191"/>
      <c r="BB1371" s="191"/>
      <c r="BC1371" s="191"/>
    </row>
    <row r="1372" spans="34:55" ht="12.75">
      <c r="AH1372" s="154"/>
      <c r="AI1372" s="191"/>
      <c r="AJ1372" s="191"/>
      <c r="AK1372" s="191"/>
      <c r="AL1372" s="191"/>
      <c r="AM1372" s="191"/>
      <c r="AN1372" s="191"/>
      <c r="AO1372" s="191"/>
      <c r="AP1372" s="191"/>
      <c r="AQ1372" s="191"/>
      <c r="AR1372" s="191"/>
      <c r="AS1372" s="191"/>
      <c r="AT1372" s="191"/>
      <c r="AU1372" s="191"/>
      <c r="AV1372" s="191"/>
      <c r="AW1372" s="191"/>
      <c r="AX1372" s="191"/>
      <c r="AY1372" s="191"/>
      <c r="AZ1372" s="191"/>
      <c r="BA1372" s="191"/>
      <c r="BB1372" s="191"/>
      <c r="BC1372" s="191"/>
    </row>
    <row r="1373" spans="34:55" ht="12.75">
      <c r="AH1373" s="154"/>
      <c r="AI1373" s="191"/>
      <c r="AJ1373" s="191"/>
      <c r="AK1373" s="191"/>
      <c r="AL1373" s="191"/>
      <c r="AM1373" s="191"/>
      <c r="AN1373" s="191"/>
      <c r="AO1373" s="191"/>
      <c r="AP1373" s="191"/>
      <c r="AQ1373" s="191"/>
      <c r="AR1373" s="191"/>
      <c r="AS1373" s="191"/>
      <c r="AT1373" s="191"/>
      <c r="AU1373" s="191"/>
      <c r="AV1373" s="191"/>
      <c r="AW1373" s="191"/>
      <c r="AX1373" s="191"/>
      <c r="AY1373" s="191"/>
      <c r="AZ1373" s="191"/>
      <c r="BA1373" s="191"/>
      <c r="BB1373" s="191"/>
      <c r="BC1373" s="191"/>
    </row>
    <row r="1374" spans="34:55" ht="12.75">
      <c r="AH1374" s="154"/>
      <c r="AI1374" s="191"/>
      <c r="AJ1374" s="191"/>
      <c r="AK1374" s="191"/>
      <c r="AL1374" s="191"/>
      <c r="AM1374" s="191"/>
      <c r="AN1374" s="191"/>
      <c r="AO1374" s="191"/>
      <c r="AP1374" s="191"/>
      <c r="AQ1374" s="191"/>
      <c r="AR1374" s="191"/>
      <c r="AS1374" s="191"/>
      <c r="AT1374" s="191"/>
      <c r="AU1374" s="191"/>
      <c r="AV1374" s="191"/>
      <c r="AW1374" s="191"/>
      <c r="AX1374" s="191"/>
      <c r="AY1374" s="191"/>
      <c r="AZ1374" s="191"/>
      <c r="BA1374" s="191"/>
      <c r="BB1374" s="191"/>
      <c r="BC1374" s="191"/>
    </row>
    <row r="1375" spans="34:55" ht="12.75">
      <c r="AH1375" s="154"/>
      <c r="AI1375" s="191"/>
      <c r="AJ1375" s="191"/>
      <c r="AK1375" s="191"/>
      <c r="AL1375" s="191"/>
      <c r="AM1375" s="191"/>
      <c r="AN1375" s="191"/>
      <c r="AO1375" s="191"/>
      <c r="AP1375" s="191"/>
      <c r="AQ1375" s="191"/>
      <c r="AR1375" s="191"/>
      <c r="AS1375" s="191"/>
      <c r="AT1375" s="191"/>
      <c r="AU1375" s="191"/>
      <c r="AV1375" s="191"/>
      <c r="AW1375" s="191"/>
      <c r="AX1375" s="191"/>
      <c r="AY1375" s="191"/>
      <c r="AZ1375" s="191"/>
      <c r="BA1375" s="191"/>
      <c r="BB1375" s="191"/>
      <c r="BC1375" s="191"/>
    </row>
    <row r="1376" spans="34:55" ht="12.75">
      <c r="AH1376" s="154"/>
      <c r="AI1376" s="191"/>
      <c r="AJ1376" s="191"/>
      <c r="AK1376" s="191"/>
      <c r="AL1376" s="191"/>
      <c r="AM1376" s="191"/>
      <c r="AN1376" s="191"/>
      <c r="AO1376" s="191"/>
      <c r="AP1376" s="191"/>
      <c r="AQ1376" s="191"/>
      <c r="AR1376" s="191"/>
      <c r="AS1376" s="191"/>
      <c r="AT1376" s="191"/>
      <c r="AU1376" s="191"/>
      <c r="AV1376" s="191"/>
      <c r="AW1376" s="191"/>
      <c r="AX1376" s="191"/>
      <c r="AY1376" s="191"/>
      <c r="AZ1376" s="191"/>
      <c r="BA1376" s="191"/>
      <c r="BB1376" s="191"/>
      <c r="BC1376" s="191"/>
    </row>
    <row r="1377" spans="34:55" ht="12.75">
      <c r="AH1377" s="154"/>
      <c r="AI1377" s="191"/>
      <c r="AJ1377" s="191"/>
      <c r="AK1377" s="191"/>
      <c r="AL1377" s="191"/>
      <c r="AM1377" s="191"/>
      <c r="AN1377" s="191"/>
      <c r="AO1377" s="191"/>
      <c r="AP1377" s="191"/>
      <c r="AQ1377" s="191"/>
      <c r="AR1377" s="191"/>
      <c r="AS1377" s="191"/>
      <c r="AT1377" s="191"/>
      <c r="AU1377" s="191"/>
      <c r="AV1377" s="191"/>
      <c r="AW1377" s="191"/>
      <c r="AX1377" s="191"/>
      <c r="AY1377" s="191"/>
      <c r="AZ1377" s="191"/>
      <c r="BA1377" s="191"/>
      <c r="BB1377" s="191"/>
      <c r="BC1377" s="191"/>
    </row>
    <row r="1378" spans="34:55" ht="12.75">
      <c r="AH1378" s="154"/>
      <c r="AI1378" s="191"/>
      <c r="AJ1378" s="191"/>
      <c r="AK1378" s="191"/>
      <c r="AL1378" s="191"/>
      <c r="AM1378" s="191"/>
      <c r="AN1378" s="191"/>
      <c r="AO1378" s="191"/>
      <c r="AP1378" s="191"/>
      <c r="AQ1378" s="191"/>
      <c r="AR1378" s="191"/>
      <c r="AS1378" s="191"/>
      <c r="AT1378" s="191"/>
      <c r="AU1378" s="191"/>
      <c r="AV1378" s="191"/>
      <c r="AW1378" s="191"/>
      <c r="AX1378" s="191"/>
      <c r="AY1378" s="191"/>
      <c r="AZ1378" s="191"/>
      <c r="BA1378" s="191"/>
      <c r="BB1378" s="191"/>
      <c r="BC1378" s="191"/>
    </row>
    <row r="1379" spans="34:55" ht="12.75">
      <c r="AH1379" s="154"/>
      <c r="AI1379" s="191"/>
      <c r="AJ1379" s="191"/>
      <c r="AK1379" s="191"/>
      <c r="AL1379" s="191"/>
      <c r="AM1379" s="191"/>
      <c r="AN1379" s="191"/>
      <c r="AO1379" s="191"/>
      <c r="AP1379" s="191"/>
      <c r="AQ1379" s="191"/>
      <c r="AR1379" s="191"/>
      <c r="AS1379" s="191"/>
      <c r="AT1379" s="191"/>
      <c r="AU1379" s="191"/>
      <c r="AV1379" s="191"/>
      <c r="AW1379" s="191"/>
      <c r="AX1379" s="191"/>
      <c r="AY1379" s="191"/>
      <c r="AZ1379" s="191"/>
      <c r="BA1379" s="191"/>
      <c r="BB1379" s="191"/>
      <c r="BC1379" s="191"/>
    </row>
    <row r="1380" spans="34:55" ht="12.75">
      <c r="AH1380" s="154"/>
      <c r="AI1380" s="191"/>
      <c r="AJ1380" s="191"/>
      <c r="AK1380" s="191"/>
      <c r="AL1380" s="191"/>
      <c r="AM1380" s="191"/>
      <c r="AN1380" s="191"/>
      <c r="AO1380" s="191"/>
      <c r="AP1380" s="191"/>
      <c r="AQ1380" s="191"/>
      <c r="AR1380" s="191"/>
      <c r="AS1380" s="191"/>
      <c r="AT1380" s="191"/>
      <c r="AU1380" s="191"/>
      <c r="AV1380" s="191"/>
      <c r="AW1380" s="191"/>
      <c r="AX1380" s="191"/>
      <c r="AY1380" s="191"/>
      <c r="AZ1380" s="191"/>
      <c r="BA1380" s="191"/>
      <c r="BB1380" s="191"/>
      <c r="BC1380" s="191"/>
    </row>
    <row r="1381" spans="34:55" ht="12.75">
      <c r="AH1381" s="154"/>
      <c r="AI1381" s="191"/>
      <c r="AJ1381" s="191"/>
      <c r="AK1381" s="191"/>
      <c r="AL1381" s="191"/>
      <c r="AM1381" s="191"/>
      <c r="AN1381" s="191"/>
      <c r="AO1381" s="191"/>
      <c r="AP1381" s="191"/>
      <c r="AQ1381" s="191"/>
      <c r="AR1381" s="191"/>
      <c r="AS1381" s="191"/>
      <c r="AT1381" s="191"/>
      <c r="AU1381" s="191"/>
      <c r="AV1381" s="191"/>
      <c r="AW1381" s="191"/>
      <c r="AX1381" s="191"/>
      <c r="AY1381" s="191"/>
      <c r="AZ1381" s="191"/>
      <c r="BA1381" s="191"/>
      <c r="BB1381" s="191"/>
      <c r="BC1381" s="191"/>
    </row>
    <row r="1382" spans="34:55" ht="12.75">
      <c r="AH1382" s="154"/>
      <c r="AI1382" s="191"/>
      <c r="AJ1382" s="191"/>
      <c r="AK1382" s="191"/>
      <c r="AL1382" s="191"/>
      <c r="AM1382" s="191"/>
      <c r="AN1382" s="191"/>
      <c r="AO1382" s="191"/>
      <c r="AP1382" s="191"/>
      <c r="AQ1382" s="191"/>
      <c r="AR1382" s="191"/>
      <c r="AS1382" s="191"/>
      <c r="AT1382" s="191"/>
      <c r="AU1382" s="191"/>
      <c r="AV1382" s="191"/>
      <c r="AW1382" s="191"/>
      <c r="AX1382" s="191"/>
      <c r="AY1382" s="191"/>
      <c r="AZ1382" s="191"/>
      <c r="BA1382" s="191"/>
      <c r="BB1382" s="191"/>
      <c r="BC1382" s="191"/>
    </row>
    <row r="1383" spans="34:55" ht="12.75">
      <c r="AH1383" s="154"/>
      <c r="AI1383" s="191"/>
      <c r="AJ1383" s="191"/>
      <c r="AK1383" s="191"/>
      <c r="AL1383" s="191"/>
      <c r="AM1383" s="191"/>
      <c r="AN1383" s="191"/>
      <c r="AO1383" s="191"/>
      <c r="AP1383" s="191"/>
      <c r="AQ1383" s="191"/>
      <c r="AR1383" s="191"/>
      <c r="AS1383" s="191"/>
      <c r="AT1383" s="191"/>
      <c r="AU1383" s="191"/>
      <c r="AV1383" s="191"/>
      <c r="AW1383" s="191"/>
      <c r="AX1383" s="191"/>
      <c r="AY1383" s="191"/>
      <c r="AZ1383" s="191"/>
      <c r="BA1383" s="191"/>
      <c r="BB1383" s="191"/>
      <c r="BC1383" s="191"/>
    </row>
    <row r="1384" spans="34:55" ht="12.75">
      <c r="AH1384" s="154"/>
      <c r="AI1384" s="191"/>
      <c r="AJ1384" s="191"/>
      <c r="AK1384" s="191"/>
      <c r="AL1384" s="191"/>
      <c r="AM1384" s="191"/>
      <c r="AN1384" s="191"/>
      <c r="AO1384" s="191"/>
      <c r="AP1384" s="191"/>
      <c r="AQ1384" s="191"/>
      <c r="AR1384" s="191"/>
      <c r="AS1384" s="191"/>
      <c r="AT1384" s="191"/>
      <c r="AU1384" s="191"/>
      <c r="AV1384" s="191"/>
      <c r="AW1384" s="191"/>
      <c r="AX1384" s="191"/>
      <c r="AY1384" s="191"/>
      <c r="AZ1384" s="191"/>
      <c r="BA1384" s="191"/>
      <c r="BB1384" s="191"/>
      <c r="BC1384" s="191"/>
    </row>
    <row r="1385" spans="34:55" ht="12.75">
      <c r="AH1385" s="154"/>
      <c r="AI1385" s="191"/>
      <c r="AJ1385" s="191"/>
      <c r="AK1385" s="191"/>
      <c r="AL1385" s="191"/>
      <c r="AM1385" s="191"/>
      <c r="AN1385" s="191"/>
      <c r="AO1385" s="191"/>
      <c r="AP1385" s="191"/>
      <c r="AQ1385" s="191"/>
      <c r="AR1385" s="191"/>
      <c r="AS1385" s="191"/>
      <c r="AT1385" s="191"/>
      <c r="AU1385" s="191"/>
      <c r="AV1385" s="191"/>
      <c r="AW1385" s="191"/>
      <c r="AX1385" s="191"/>
      <c r="AY1385" s="191"/>
      <c r="AZ1385" s="191"/>
      <c r="BA1385" s="191"/>
      <c r="BB1385" s="191"/>
      <c r="BC1385" s="191"/>
    </row>
    <row r="1386" spans="34:55" ht="12.75">
      <c r="AH1386" s="154"/>
      <c r="AI1386" s="191"/>
      <c r="AJ1386" s="191"/>
      <c r="AK1386" s="191"/>
      <c r="AL1386" s="191"/>
      <c r="AM1386" s="191"/>
      <c r="AN1386" s="191"/>
      <c r="AO1386" s="191"/>
      <c r="AP1386" s="191"/>
      <c r="AQ1386" s="191"/>
      <c r="AR1386" s="191"/>
      <c r="AS1386" s="191"/>
      <c r="AT1386" s="191"/>
      <c r="AU1386" s="191"/>
      <c r="AV1386" s="191"/>
      <c r="AW1386" s="191"/>
      <c r="AX1386" s="191"/>
      <c r="AY1386" s="191"/>
      <c r="AZ1386" s="191"/>
      <c r="BA1386" s="191"/>
      <c r="BB1386" s="191"/>
      <c r="BC1386" s="191"/>
    </row>
    <row r="1387" spans="34:55" ht="12.75">
      <c r="AH1387" s="154"/>
      <c r="AI1387" s="191"/>
      <c r="AJ1387" s="191"/>
      <c r="AK1387" s="191"/>
      <c r="AL1387" s="191"/>
      <c r="AM1387" s="191"/>
      <c r="AN1387" s="191"/>
      <c r="AO1387" s="191"/>
      <c r="AP1387" s="191"/>
      <c r="AQ1387" s="191"/>
      <c r="AR1387" s="191"/>
      <c r="AS1387" s="191"/>
      <c r="AT1387" s="191"/>
      <c r="AU1387" s="191"/>
      <c r="AV1387" s="191"/>
      <c r="AW1387" s="191"/>
      <c r="AX1387" s="191"/>
      <c r="AY1387" s="191"/>
      <c r="AZ1387" s="191"/>
      <c r="BA1387" s="191"/>
      <c r="BB1387" s="191"/>
      <c r="BC1387" s="191"/>
    </row>
    <row r="1388" spans="34:55" ht="12.75">
      <c r="AH1388" s="154"/>
      <c r="AI1388" s="191"/>
      <c r="AJ1388" s="191"/>
      <c r="AK1388" s="191"/>
      <c r="AL1388" s="191"/>
      <c r="AM1388" s="191"/>
      <c r="AN1388" s="191"/>
      <c r="AO1388" s="191"/>
      <c r="AP1388" s="191"/>
      <c r="AQ1388" s="191"/>
      <c r="AR1388" s="191"/>
      <c r="AS1388" s="191"/>
      <c r="AT1388" s="191"/>
      <c r="AU1388" s="191"/>
      <c r="AV1388" s="191"/>
      <c r="AW1388" s="191"/>
      <c r="AX1388" s="191"/>
      <c r="AY1388" s="191"/>
      <c r="AZ1388" s="191"/>
      <c r="BA1388" s="191"/>
      <c r="BB1388" s="191"/>
      <c r="BC1388" s="191"/>
    </row>
    <row r="1389" spans="34:55" ht="12.75">
      <c r="AH1389" s="154"/>
      <c r="AI1389" s="191"/>
      <c r="AJ1389" s="191"/>
      <c r="AK1389" s="191"/>
      <c r="AL1389" s="191"/>
      <c r="AM1389" s="191"/>
      <c r="AN1389" s="191"/>
      <c r="AO1389" s="191"/>
      <c r="AP1389" s="191"/>
      <c r="AQ1389" s="191"/>
      <c r="AR1389" s="191"/>
      <c r="AS1389" s="191"/>
      <c r="AT1389" s="191"/>
      <c r="AU1389" s="191"/>
      <c r="AV1389" s="191"/>
      <c r="AW1389" s="191"/>
      <c r="AX1389" s="191"/>
      <c r="AY1389" s="191"/>
      <c r="AZ1389" s="191"/>
      <c r="BA1389" s="191"/>
      <c r="BB1389" s="191"/>
      <c r="BC1389" s="191"/>
    </row>
    <row r="1390" spans="34:55" ht="12.75">
      <c r="AH1390" s="154"/>
      <c r="AI1390" s="191"/>
      <c r="AJ1390" s="191"/>
      <c r="AK1390" s="191"/>
      <c r="AL1390" s="191"/>
      <c r="AM1390" s="191"/>
      <c r="AN1390" s="191"/>
      <c r="AO1390" s="191"/>
      <c r="AP1390" s="191"/>
      <c r="AQ1390" s="191"/>
      <c r="AR1390" s="191"/>
      <c r="AS1390" s="191"/>
      <c r="AT1390" s="191"/>
      <c r="AU1390" s="191"/>
      <c r="AV1390" s="191"/>
      <c r="AW1390" s="191"/>
      <c r="AX1390" s="191"/>
      <c r="AY1390" s="191"/>
      <c r="AZ1390" s="191"/>
      <c r="BA1390" s="191"/>
      <c r="BB1390" s="191"/>
      <c r="BC1390" s="191"/>
    </row>
    <row r="1391" spans="34:55" ht="12.75">
      <c r="AH1391" s="154"/>
      <c r="AI1391" s="191"/>
      <c r="AJ1391" s="191"/>
      <c r="AK1391" s="191"/>
      <c r="AL1391" s="191"/>
      <c r="AM1391" s="191"/>
      <c r="AN1391" s="191"/>
      <c r="AO1391" s="191"/>
      <c r="AP1391" s="191"/>
      <c r="AQ1391" s="191"/>
      <c r="AR1391" s="191"/>
      <c r="AS1391" s="191"/>
      <c r="AT1391" s="191"/>
      <c r="AU1391" s="191"/>
      <c r="AV1391" s="191"/>
      <c r="AW1391" s="191"/>
      <c r="AX1391" s="191"/>
      <c r="AY1391" s="191"/>
      <c r="AZ1391" s="191"/>
      <c r="BA1391" s="191"/>
      <c r="BB1391" s="191"/>
      <c r="BC1391" s="191"/>
    </row>
    <row r="1392" spans="34:55" ht="12.75">
      <c r="AH1392" s="154"/>
      <c r="AI1392" s="191"/>
      <c r="AJ1392" s="191"/>
      <c r="AK1392" s="191"/>
      <c r="AL1392" s="191"/>
      <c r="AM1392" s="191"/>
      <c r="AN1392" s="191"/>
      <c r="AO1392" s="191"/>
      <c r="AP1392" s="191"/>
      <c r="AQ1392" s="191"/>
      <c r="AR1392" s="191"/>
      <c r="AS1392" s="191"/>
      <c r="AT1392" s="191"/>
      <c r="AU1392" s="191"/>
      <c r="AV1392" s="191"/>
      <c r="AW1392" s="191"/>
      <c r="AX1392" s="191"/>
      <c r="AY1392" s="191"/>
      <c r="AZ1392" s="191"/>
      <c r="BA1392" s="191"/>
      <c r="BB1392" s="191"/>
      <c r="BC1392" s="191"/>
    </row>
    <row r="1393" spans="34:55" ht="12.75">
      <c r="AH1393" s="154"/>
      <c r="AI1393" s="191"/>
      <c r="AJ1393" s="191"/>
      <c r="AK1393" s="191"/>
      <c r="AL1393" s="191"/>
      <c r="AM1393" s="191"/>
      <c r="AN1393" s="191"/>
      <c r="AO1393" s="191"/>
      <c r="AP1393" s="191"/>
      <c r="AQ1393" s="191"/>
      <c r="AR1393" s="191"/>
      <c r="AS1393" s="191"/>
      <c r="AT1393" s="191"/>
      <c r="AU1393" s="191"/>
      <c r="AV1393" s="191"/>
      <c r="AW1393" s="191"/>
      <c r="AX1393" s="191"/>
      <c r="AY1393" s="191"/>
      <c r="AZ1393" s="191"/>
      <c r="BA1393" s="191"/>
      <c r="BB1393" s="191"/>
      <c r="BC1393" s="191"/>
    </row>
    <row r="1394" spans="34:55" ht="12.75">
      <c r="AH1394" s="154"/>
      <c r="AI1394" s="191"/>
      <c r="AJ1394" s="191"/>
      <c r="AK1394" s="191"/>
      <c r="AL1394" s="191"/>
      <c r="AM1394" s="191"/>
      <c r="AN1394" s="191"/>
      <c r="AO1394" s="191"/>
      <c r="AP1394" s="191"/>
      <c r="AQ1394" s="191"/>
      <c r="AR1394" s="191"/>
      <c r="AS1394" s="191"/>
      <c r="AT1394" s="191"/>
      <c r="AU1394" s="191"/>
      <c r="AV1394" s="191"/>
      <c r="AW1394" s="191"/>
      <c r="AX1394" s="191"/>
      <c r="AY1394" s="191"/>
      <c r="AZ1394" s="191"/>
      <c r="BA1394" s="191"/>
      <c r="BB1394" s="191"/>
      <c r="BC1394" s="191"/>
    </row>
    <row r="1395" spans="34:55" ht="12.75">
      <c r="AH1395" s="154"/>
      <c r="AI1395" s="191"/>
      <c r="AJ1395" s="191"/>
      <c r="AK1395" s="191"/>
      <c r="AL1395" s="191"/>
      <c r="AM1395" s="191"/>
      <c r="AN1395" s="191"/>
      <c r="AO1395" s="191"/>
      <c r="AP1395" s="191"/>
      <c r="AQ1395" s="191"/>
      <c r="AR1395" s="191"/>
      <c r="AS1395" s="191"/>
      <c r="AT1395" s="191"/>
      <c r="AU1395" s="191"/>
      <c r="AV1395" s="191"/>
      <c r="AW1395" s="191"/>
      <c r="AX1395" s="191"/>
      <c r="AY1395" s="191"/>
      <c r="AZ1395" s="191"/>
      <c r="BA1395" s="191"/>
      <c r="BB1395" s="191"/>
      <c r="BC1395" s="191"/>
    </row>
    <row r="1396" spans="34:55" ht="12.75">
      <c r="AH1396" s="154"/>
      <c r="AI1396" s="191"/>
      <c r="AJ1396" s="191"/>
      <c r="AK1396" s="191"/>
      <c r="AL1396" s="191"/>
      <c r="AM1396" s="191"/>
      <c r="AN1396" s="191"/>
      <c r="AO1396" s="191"/>
      <c r="AP1396" s="191"/>
      <c r="AQ1396" s="191"/>
      <c r="AR1396" s="191"/>
      <c r="AS1396" s="191"/>
      <c r="AT1396" s="191"/>
      <c r="AU1396" s="191"/>
      <c r="AV1396" s="191"/>
      <c r="AW1396" s="191"/>
      <c r="AX1396" s="191"/>
      <c r="AY1396" s="191"/>
      <c r="AZ1396" s="191"/>
      <c r="BA1396" s="191"/>
      <c r="BB1396" s="191"/>
      <c r="BC1396" s="191"/>
    </row>
    <row r="1397" spans="34:55" ht="12.75">
      <c r="AH1397" s="154"/>
      <c r="AI1397" s="191"/>
      <c r="AJ1397" s="191"/>
      <c r="AK1397" s="191"/>
      <c r="AL1397" s="191"/>
      <c r="AM1397" s="191"/>
      <c r="AN1397" s="191"/>
      <c r="AO1397" s="191"/>
      <c r="AP1397" s="191"/>
      <c r="AQ1397" s="191"/>
      <c r="AR1397" s="191"/>
      <c r="AS1397" s="191"/>
      <c r="AT1397" s="191"/>
      <c r="AU1397" s="191"/>
      <c r="AV1397" s="191"/>
      <c r="AW1397" s="191"/>
      <c r="AX1397" s="191"/>
      <c r="AY1397" s="191"/>
      <c r="AZ1397" s="191"/>
      <c r="BA1397" s="191"/>
      <c r="BB1397" s="191"/>
      <c r="BC1397" s="191"/>
    </row>
    <row r="1398" spans="34:55" ht="12.75">
      <c r="AH1398" s="154"/>
      <c r="AI1398" s="191"/>
      <c r="AJ1398" s="191"/>
      <c r="AK1398" s="191"/>
      <c r="AL1398" s="191"/>
      <c r="AM1398" s="191"/>
      <c r="AN1398" s="191"/>
      <c r="AO1398" s="191"/>
      <c r="AP1398" s="191"/>
      <c r="AQ1398" s="191"/>
      <c r="AR1398" s="191"/>
      <c r="AS1398" s="191"/>
      <c r="AT1398" s="191"/>
      <c r="AU1398" s="191"/>
      <c r="AV1398" s="191"/>
      <c r="AW1398" s="191"/>
      <c r="AX1398" s="191"/>
      <c r="AY1398" s="191"/>
      <c r="AZ1398" s="191"/>
      <c r="BA1398" s="191"/>
      <c r="BB1398" s="191"/>
      <c r="BC1398" s="191"/>
    </row>
    <row r="1399" spans="34:55" ht="12.75">
      <c r="AH1399" s="154"/>
      <c r="AI1399" s="191"/>
      <c r="AJ1399" s="191"/>
      <c r="AK1399" s="191"/>
      <c r="AL1399" s="191"/>
      <c r="AM1399" s="191"/>
      <c r="AN1399" s="191"/>
      <c r="AO1399" s="191"/>
      <c r="AP1399" s="191"/>
      <c r="AQ1399" s="191"/>
      <c r="AR1399" s="191"/>
      <c r="AS1399" s="191"/>
      <c r="AT1399" s="191"/>
      <c r="AU1399" s="191"/>
      <c r="AV1399" s="191"/>
      <c r="AW1399" s="191"/>
      <c r="AX1399" s="191"/>
      <c r="AY1399" s="191"/>
      <c r="AZ1399" s="191"/>
      <c r="BA1399" s="191"/>
      <c r="BB1399" s="191"/>
      <c r="BC1399" s="191"/>
    </row>
    <row r="1400" spans="34:55" ht="12.75">
      <c r="AH1400" s="154"/>
      <c r="AI1400" s="191"/>
      <c r="AJ1400" s="191"/>
      <c r="AK1400" s="191"/>
      <c r="AL1400" s="191"/>
      <c r="AM1400" s="191"/>
      <c r="AN1400" s="191"/>
      <c r="AO1400" s="191"/>
      <c r="AP1400" s="191"/>
      <c r="AQ1400" s="191"/>
      <c r="AR1400" s="191"/>
      <c r="AS1400" s="191"/>
      <c r="AT1400" s="191"/>
      <c r="AU1400" s="191"/>
      <c r="AV1400" s="191"/>
      <c r="AW1400" s="191"/>
      <c r="AX1400" s="191"/>
      <c r="AY1400" s="191"/>
      <c r="AZ1400" s="191"/>
      <c r="BA1400" s="191"/>
      <c r="BB1400" s="191"/>
      <c r="BC1400" s="191"/>
    </row>
    <row r="1401" spans="34:55" ht="12.75">
      <c r="AH1401" s="154"/>
      <c r="AI1401" s="191"/>
      <c r="AJ1401" s="191"/>
      <c r="AK1401" s="191"/>
      <c r="AL1401" s="191"/>
      <c r="AM1401" s="191"/>
      <c r="AN1401" s="191"/>
      <c r="AO1401" s="191"/>
      <c r="AP1401" s="191"/>
      <c r="AQ1401" s="191"/>
      <c r="AR1401" s="191"/>
      <c r="AS1401" s="191"/>
      <c r="AT1401" s="191"/>
      <c r="AU1401" s="191"/>
      <c r="AV1401" s="191"/>
      <c r="AW1401" s="191"/>
      <c r="AX1401" s="191"/>
      <c r="AY1401" s="191"/>
      <c r="AZ1401" s="191"/>
      <c r="BA1401" s="191"/>
      <c r="BB1401" s="191"/>
      <c r="BC1401" s="191"/>
    </row>
    <row r="1402" spans="34:55" ht="12.75">
      <c r="AH1402" s="154"/>
      <c r="AI1402" s="191"/>
      <c r="AJ1402" s="191"/>
      <c r="AK1402" s="191"/>
      <c r="AL1402" s="191"/>
      <c r="AM1402" s="191"/>
      <c r="AN1402" s="191"/>
      <c r="AO1402" s="191"/>
      <c r="AP1402" s="191"/>
      <c r="AQ1402" s="191"/>
      <c r="AR1402" s="191"/>
      <c r="AS1402" s="191"/>
      <c r="AT1402" s="191"/>
      <c r="AU1402" s="191"/>
      <c r="AV1402" s="191"/>
      <c r="AW1402" s="191"/>
      <c r="AX1402" s="191"/>
      <c r="AY1402" s="191"/>
      <c r="AZ1402" s="191"/>
      <c r="BA1402" s="191"/>
      <c r="BB1402" s="191"/>
      <c r="BC1402" s="191"/>
    </row>
    <row r="1403" spans="34:55" ht="12.75">
      <c r="AH1403" s="154"/>
      <c r="AI1403" s="191"/>
      <c r="AJ1403" s="191"/>
      <c r="AK1403" s="191"/>
      <c r="AL1403" s="191"/>
      <c r="AM1403" s="191"/>
      <c r="AN1403" s="191"/>
      <c r="AO1403" s="191"/>
      <c r="AP1403" s="191"/>
      <c r="AQ1403" s="191"/>
      <c r="AR1403" s="191"/>
      <c r="AS1403" s="191"/>
      <c r="AT1403" s="191"/>
      <c r="AU1403" s="191"/>
      <c r="AV1403" s="191"/>
      <c r="AW1403" s="191"/>
      <c r="AX1403" s="191"/>
      <c r="AY1403" s="191"/>
      <c r="AZ1403" s="191"/>
      <c r="BA1403" s="191"/>
      <c r="BB1403" s="191"/>
      <c r="BC1403" s="191"/>
    </row>
    <row r="1404" spans="34:55" ht="12.75">
      <c r="AH1404" s="154"/>
      <c r="AI1404" s="191"/>
      <c r="AJ1404" s="191"/>
      <c r="AK1404" s="191"/>
      <c r="AL1404" s="191"/>
      <c r="AM1404" s="191"/>
      <c r="AN1404" s="191"/>
      <c r="AO1404" s="191"/>
      <c r="AP1404" s="191"/>
      <c r="AQ1404" s="191"/>
      <c r="AR1404" s="191"/>
      <c r="AS1404" s="191"/>
      <c r="AT1404" s="191"/>
      <c r="AU1404" s="191"/>
      <c r="AV1404" s="191"/>
      <c r="AW1404" s="191"/>
      <c r="AX1404" s="191"/>
      <c r="AY1404" s="191"/>
      <c r="AZ1404" s="191"/>
      <c r="BA1404" s="191"/>
      <c r="BB1404" s="191"/>
      <c r="BC1404" s="191"/>
    </row>
    <row r="1405" spans="34:55" ht="12.75">
      <c r="AH1405" s="154"/>
      <c r="AI1405" s="191"/>
      <c r="AJ1405" s="191"/>
      <c r="AK1405" s="191"/>
      <c r="AL1405" s="191"/>
      <c r="AM1405" s="191"/>
      <c r="AN1405" s="191"/>
      <c r="AO1405" s="191"/>
      <c r="AP1405" s="191"/>
      <c r="AQ1405" s="191"/>
      <c r="AR1405" s="191"/>
      <c r="AS1405" s="191"/>
      <c r="AT1405" s="191"/>
      <c r="AU1405" s="191"/>
      <c r="AV1405" s="191"/>
      <c r="AW1405" s="191"/>
      <c r="AX1405" s="191"/>
      <c r="AY1405" s="191"/>
      <c r="AZ1405" s="191"/>
      <c r="BA1405" s="191"/>
      <c r="BB1405" s="191"/>
      <c r="BC1405" s="191"/>
    </row>
    <row r="1406" spans="34:55" ht="12.75">
      <c r="AH1406" s="154"/>
      <c r="AI1406" s="191"/>
      <c r="AJ1406" s="191"/>
      <c r="AK1406" s="191"/>
      <c r="AL1406" s="191"/>
      <c r="AM1406" s="191"/>
      <c r="AN1406" s="191"/>
      <c r="AO1406" s="191"/>
      <c r="AP1406" s="191"/>
      <c r="AQ1406" s="191"/>
      <c r="AR1406" s="191"/>
      <c r="AS1406" s="191"/>
      <c r="AT1406" s="191"/>
      <c r="AU1406" s="191"/>
      <c r="AV1406" s="191"/>
      <c r="AW1406" s="191"/>
      <c r="AX1406" s="191"/>
      <c r="AY1406" s="191"/>
      <c r="AZ1406" s="191"/>
      <c r="BA1406" s="191"/>
      <c r="BB1406" s="191"/>
      <c r="BC1406" s="191"/>
    </row>
    <row r="1407" spans="34:55" ht="12.75">
      <c r="AH1407" s="154"/>
      <c r="AI1407" s="191"/>
      <c r="AJ1407" s="191"/>
      <c r="AK1407" s="191"/>
      <c r="AL1407" s="191"/>
      <c r="AM1407" s="191"/>
      <c r="AN1407" s="191"/>
      <c r="AO1407" s="191"/>
      <c r="AP1407" s="191"/>
      <c r="AQ1407" s="191"/>
      <c r="AR1407" s="191"/>
      <c r="AS1407" s="191"/>
      <c r="AT1407" s="191"/>
      <c r="AU1407" s="191"/>
      <c r="AV1407" s="191"/>
      <c r="AW1407" s="191"/>
      <c r="AX1407" s="191"/>
      <c r="AY1407" s="191"/>
      <c r="AZ1407" s="191"/>
      <c r="BA1407" s="191"/>
      <c r="BB1407" s="191"/>
      <c r="BC1407" s="191"/>
    </row>
    <row r="1408" spans="34:55" ht="12.75">
      <c r="AH1408" s="154"/>
      <c r="AI1408" s="191"/>
      <c r="AJ1408" s="191"/>
      <c r="AK1408" s="191"/>
      <c r="AL1408" s="191"/>
      <c r="AM1408" s="191"/>
      <c r="AN1408" s="191"/>
      <c r="AO1408" s="191"/>
      <c r="AP1408" s="191"/>
      <c r="AQ1408" s="191"/>
      <c r="AR1408" s="191"/>
      <c r="AS1408" s="191"/>
      <c r="AT1408" s="191"/>
      <c r="AU1408" s="191"/>
      <c r="AV1408" s="191"/>
      <c r="AW1408" s="191"/>
      <c r="AX1408" s="191"/>
      <c r="AY1408" s="191"/>
      <c r="AZ1408" s="191"/>
      <c r="BA1408" s="191"/>
      <c r="BB1408" s="191"/>
      <c r="BC1408" s="191"/>
    </row>
    <row r="1409" spans="34:55" ht="12.75">
      <c r="AH1409" s="154"/>
      <c r="AI1409" s="191"/>
      <c r="AJ1409" s="191"/>
      <c r="AK1409" s="191"/>
      <c r="AL1409" s="191"/>
      <c r="AM1409" s="191"/>
      <c r="AN1409" s="191"/>
      <c r="AO1409" s="191"/>
      <c r="AP1409" s="191"/>
      <c r="AQ1409" s="191"/>
      <c r="AR1409" s="191"/>
      <c r="AS1409" s="191"/>
      <c r="AT1409" s="191"/>
      <c r="AU1409" s="191"/>
      <c r="AV1409" s="191"/>
      <c r="AW1409" s="191"/>
      <c r="AX1409" s="191"/>
      <c r="AY1409" s="191"/>
      <c r="AZ1409" s="191"/>
      <c r="BA1409" s="191"/>
      <c r="BB1409" s="191"/>
      <c r="BC1409" s="191"/>
    </row>
    <row r="1410" spans="34:55" ht="12.75">
      <c r="AH1410" s="154"/>
      <c r="AI1410" s="191"/>
      <c r="AJ1410" s="191"/>
      <c r="AK1410" s="191"/>
      <c r="AL1410" s="191"/>
      <c r="AM1410" s="191"/>
      <c r="AN1410" s="191"/>
      <c r="AO1410" s="191"/>
      <c r="AP1410" s="191"/>
      <c r="AQ1410" s="191"/>
      <c r="AR1410" s="191"/>
      <c r="AS1410" s="191"/>
      <c r="AT1410" s="191"/>
      <c r="AU1410" s="191"/>
      <c r="AV1410" s="191"/>
      <c r="AW1410" s="191"/>
      <c r="AX1410" s="191"/>
      <c r="AY1410" s="191"/>
      <c r="AZ1410" s="191"/>
      <c r="BA1410" s="191"/>
      <c r="BB1410" s="191"/>
      <c r="BC1410" s="191"/>
    </row>
    <row r="1411" spans="34:55" ht="12.75">
      <c r="AH1411" s="154"/>
      <c r="AI1411" s="191"/>
      <c r="AJ1411" s="191"/>
      <c r="AK1411" s="191"/>
      <c r="AL1411" s="191"/>
      <c r="AM1411" s="191"/>
      <c r="AN1411" s="191"/>
      <c r="AO1411" s="191"/>
      <c r="AP1411" s="191"/>
      <c r="AQ1411" s="191"/>
      <c r="AR1411" s="191"/>
      <c r="AS1411" s="191"/>
      <c r="AT1411" s="191"/>
      <c r="AU1411" s="191"/>
      <c r="AV1411" s="191"/>
      <c r="AW1411" s="191"/>
      <c r="AX1411" s="191"/>
      <c r="AY1411" s="191"/>
      <c r="AZ1411" s="191"/>
      <c r="BA1411" s="191"/>
      <c r="BB1411" s="191"/>
      <c r="BC1411" s="191"/>
    </row>
    <row r="1412" spans="34:55" ht="12.75">
      <c r="AH1412" s="154"/>
      <c r="AI1412" s="191"/>
      <c r="AJ1412" s="191"/>
      <c r="AK1412" s="191"/>
      <c r="AL1412" s="191"/>
      <c r="AM1412" s="191"/>
      <c r="AN1412" s="191"/>
      <c r="AO1412" s="191"/>
      <c r="AP1412" s="191"/>
      <c r="AQ1412" s="191"/>
      <c r="AR1412" s="191"/>
      <c r="AS1412" s="191"/>
      <c r="AT1412" s="191"/>
      <c r="AU1412" s="191"/>
      <c r="AV1412" s="191"/>
      <c r="AW1412" s="191"/>
      <c r="AX1412" s="191"/>
      <c r="AY1412" s="191"/>
      <c r="AZ1412" s="191"/>
      <c r="BA1412" s="191"/>
      <c r="BB1412" s="191"/>
      <c r="BC1412" s="191"/>
    </row>
    <row r="1413" spans="34:55" ht="12.75">
      <c r="AH1413" s="154"/>
      <c r="AI1413" s="191"/>
      <c r="AJ1413" s="191"/>
      <c r="AK1413" s="191"/>
      <c r="AL1413" s="191"/>
      <c r="AM1413" s="191"/>
      <c r="AN1413" s="191"/>
      <c r="AO1413" s="191"/>
      <c r="AP1413" s="191"/>
      <c r="AQ1413" s="191"/>
      <c r="AR1413" s="191"/>
      <c r="AS1413" s="191"/>
      <c r="AT1413" s="191"/>
      <c r="AU1413" s="191"/>
      <c r="AV1413" s="191"/>
      <c r="AW1413" s="191"/>
      <c r="AX1413" s="191"/>
      <c r="AY1413" s="191"/>
      <c r="AZ1413" s="191"/>
      <c r="BA1413" s="191"/>
      <c r="BB1413" s="191"/>
      <c r="BC1413" s="191"/>
    </row>
    <row r="1414" spans="34:55" ht="12.75">
      <c r="AH1414" s="154"/>
      <c r="AI1414" s="191"/>
      <c r="AJ1414" s="191"/>
      <c r="AK1414" s="191"/>
      <c r="AL1414" s="191"/>
      <c r="AM1414" s="191"/>
      <c r="AN1414" s="191"/>
      <c r="AO1414" s="191"/>
      <c r="AP1414" s="191"/>
      <c r="AQ1414" s="191"/>
      <c r="AR1414" s="191"/>
      <c r="AS1414" s="191"/>
      <c r="AT1414" s="191"/>
      <c r="AU1414" s="191"/>
      <c r="AV1414" s="191"/>
      <c r="AW1414" s="191"/>
      <c r="AX1414" s="191"/>
      <c r="AY1414" s="191"/>
      <c r="AZ1414" s="191"/>
      <c r="BA1414" s="191"/>
      <c r="BB1414" s="191"/>
      <c r="BC1414" s="191"/>
    </row>
    <row r="1415" spans="34:55" ht="12.75">
      <c r="AH1415" s="154"/>
      <c r="AI1415" s="191"/>
      <c r="AJ1415" s="191"/>
      <c r="AK1415" s="191"/>
      <c r="AL1415" s="191"/>
      <c r="AM1415" s="191"/>
      <c r="AN1415" s="191"/>
      <c r="AO1415" s="191"/>
      <c r="AP1415" s="191"/>
      <c r="AQ1415" s="191"/>
      <c r="AR1415" s="191"/>
      <c r="AS1415" s="191"/>
      <c r="AT1415" s="191"/>
      <c r="AU1415" s="191"/>
      <c r="AV1415" s="191"/>
      <c r="AW1415" s="191"/>
      <c r="AX1415" s="191"/>
      <c r="AY1415" s="191"/>
      <c r="AZ1415" s="191"/>
      <c r="BA1415" s="191"/>
      <c r="BB1415" s="191"/>
      <c r="BC1415" s="191"/>
    </row>
    <row r="1416" spans="34:55" ht="12.75">
      <c r="AH1416" s="154"/>
      <c r="AI1416" s="191"/>
      <c r="AJ1416" s="191"/>
      <c r="AK1416" s="191"/>
      <c r="AL1416" s="191"/>
      <c r="AM1416" s="191"/>
      <c r="AN1416" s="191"/>
      <c r="AO1416" s="191"/>
      <c r="AP1416" s="191"/>
      <c r="AQ1416" s="191"/>
      <c r="AR1416" s="191"/>
      <c r="AS1416" s="191"/>
      <c r="AT1416" s="191"/>
      <c r="AU1416" s="191"/>
      <c r="AV1416" s="191"/>
      <c r="AW1416" s="191"/>
      <c r="AX1416" s="191"/>
      <c r="AY1416" s="191"/>
      <c r="AZ1416" s="191"/>
      <c r="BA1416" s="191"/>
      <c r="BB1416" s="191"/>
      <c r="BC1416" s="191"/>
    </row>
    <row r="1417" spans="34:55" ht="12.75">
      <c r="AH1417" s="154"/>
      <c r="AI1417" s="191"/>
      <c r="AJ1417" s="191"/>
      <c r="AK1417" s="191"/>
      <c r="AL1417" s="191"/>
      <c r="AM1417" s="191"/>
      <c r="AN1417" s="191"/>
      <c r="AO1417" s="191"/>
      <c r="AP1417" s="191"/>
      <c r="AQ1417" s="191"/>
      <c r="AR1417" s="191"/>
      <c r="AS1417" s="191"/>
      <c r="AT1417" s="191"/>
      <c r="AU1417" s="191"/>
      <c r="AV1417" s="191"/>
      <c r="AW1417" s="191"/>
      <c r="AX1417" s="191"/>
      <c r="AY1417" s="191"/>
      <c r="AZ1417" s="191"/>
      <c r="BA1417" s="191"/>
      <c r="BB1417" s="191"/>
      <c r="BC1417" s="191"/>
    </row>
    <row r="1418" spans="34:55" ht="12.75">
      <c r="AH1418" s="154"/>
      <c r="AI1418" s="191"/>
      <c r="AJ1418" s="191"/>
      <c r="AK1418" s="191"/>
      <c r="AL1418" s="191"/>
      <c r="AM1418" s="191"/>
      <c r="AN1418" s="191"/>
      <c r="AO1418" s="191"/>
      <c r="AP1418" s="191"/>
      <c r="AQ1418" s="191"/>
      <c r="AR1418" s="191"/>
      <c r="AS1418" s="191"/>
      <c r="AT1418" s="191"/>
      <c r="AU1418" s="191"/>
      <c r="AV1418" s="191"/>
      <c r="AW1418" s="191"/>
      <c r="AX1418" s="191"/>
      <c r="AY1418" s="191"/>
      <c r="AZ1418" s="191"/>
      <c r="BA1418" s="191"/>
      <c r="BB1418" s="191"/>
      <c r="BC1418" s="191"/>
    </row>
    <row r="1419" spans="34:55" ht="12.75">
      <c r="AH1419" s="154"/>
      <c r="AI1419" s="191"/>
      <c r="AJ1419" s="191"/>
      <c r="AK1419" s="191"/>
      <c r="AL1419" s="191"/>
      <c r="AM1419" s="191"/>
      <c r="AN1419" s="191"/>
      <c r="AO1419" s="191"/>
      <c r="AP1419" s="191"/>
      <c r="AQ1419" s="191"/>
      <c r="AR1419" s="191"/>
      <c r="AS1419" s="191"/>
      <c r="AT1419" s="191"/>
      <c r="AU1419" s="191"/>
      <c r="AV1419" s="191"/>
      <c r="AW1419" s="191"/>
      <c r="AX1419" s="191"/>
      <c r="AY1419" s="191"/>
      <c r="AZ1419" s="191"/>
      <c r="BA1419" s="191"/>
      <c r="BB1419" s="191"/>
      <c r="BC1419" s="191"/>
    </row>
    <row r="1420" spans="34:55" ht="12.75">
      <c r="AH1420" s="154"/>
      <c r="AI1420" s="191"/>
      <c r="AJ1420" s="191"/>
      <c r="AK1420" s="191"/>
      <c r="AL1420" s="191"/>
      <c r="AM1420" s="191"/>
      <c r="AN1420" s="191"/>
      <c r="AO1420" s="191"/>
      <c r="AP1420" s="191"/>
      <c r="AQ1420" s="191"/>
      <c r="AR1420" s="191"/>
      <c r="AS1420" s="191"/>
      <c r="AT1420" s="191"/>
      <c r="AU1420" s="191"/>
      <c r="AV1420" s="191"/>
      <c r="AW1420" s="191"/>
      <c r="AX1420" s="191"/>
      <c r="AY1420" s="191"/>
      <c r="AZ1420" s="191"/>
      <c r="BA1420" s="191"/>
      <c r="BB1420" s="191"/>
      <c r="BC1420" s="191"/>
    </row>
    <row r="1421" spans="34:55" ht="12.75">
      <c r="AH1421" s="154"/>
      <c r="AI1421" s="191"/>
      <c r="AJ1421" s="191"/>
      <c r="AK1421" s="191"/>
      <c r="AL1421" s="191"/>
      <c r="AM1421" s="191"/>
      <c r="AN1421" s="191"/>
      <c r="AO1421" s="191"/>
      <c r="AP1421" s="191"/>
      <c r="AQ1421" s="191"/>
      <c r="AR1421" s="191"/>
      <c r="AS1421" s="191"/>
      <c r="AT1421" s="191"/>
      <c r="AU1421" s="191"/>
      <c r="AV1421" s="191"/>
      <c r="AW1421" s="191"/>
      <c r="AX1421" s="191"/>
      <c r="AY1421" s="191"/>
      <c r="AZ1421" s="191"/>
      <c r="BA1421" s="191"/>
      <c r="BB1421" s="191"/>
      <c r="BC1421" s="191"/>
    </row>
    <row r="1422" spans="34:55" ht="12.75">
      <c r="AH1422" s="154"/>
      <c r="AI1422" s="191"/>
      <c r="AJ1422" s="191"/>
      <c r="AK1422" s="191"/>
      <c r="AL1422" s="191"/>
      <c r="AM1422" s="191"/>
      <c r="AN1422" s="191"/>
      <c r="AO1422" s="191"/>
      <c r="AP1422" s="191"/>
      <c r="AQ1422" s="191"/>
      <c r="AR1422" s="191"/>
      <c r="AS1422" s="191"/>
      <c r="AT1422" s="191"/>
      <c r="AU1422" s="191"/>
      <c r="AV1422" s="191"/>
      <c r="AW1422" s="191"/>
      <c r="AX1422" s="191"/>
      <c r="AY1422" s="191"/>
      <c r="AZ1422" s="191"/>
      <c r="BA1422" s="191"/>
      <c r="BB1422" s="191"/>
      <c r="BC1422" s="191"/>
    </row>
    <row r="1423" spans="34:55" ht="12.75">
      <c r="AH1423" s="154"/>
      <c r="AI1423" s="191"/>
      <c r="AJ1423" s="191"/>
      <c r="AK1423" s="191"/>
      <c r="AL1423" s="191"/>
      <c r="AM1423" s="191"/>
      <c r="AN1423" s="191"/>
      <c r="AO1423" s="191"/>
      <c r="AP1423" s="191"/>
      <c r="AQ1423" s="191"/>
      <c r="AR1423" s="191"/>
      <c r="AS1423" s="191"/>
      <c r="AT1423" s="191"/>
      <c r="AU1423" s="191"/>
      <c r="AV1423" s="191"/>
      <c r="AW1423" s="191"/>
      <c r="AX1423" s="191"/>
      <c r="AY1423" s="191"/>
      <c r="AZ1423" s="191"/>
      <c r="BA1423" s="191"/>
      <c r="BB1423" s="191"/>
      <c r="BC1423" s="191"/>
    </row>
    <row r="1424" spans="34:55" ht="12.75">
      <c r="AH1424" s="154"/>
      <c r="AI1424" s="191"/>
      <c r="AJ1424" s="191"/>
      <c r="AK1424" s="191"/>
      <c r="AL1424" s="191"/>
      <c r="AM1424" s="191"/>
      <c r="AN1424" s="191"/>
      <c r="AO1424" s="191"/>
      <c r="AP1424" s="191"/>
      <c r="AQ1424" s="191"/>
      <c r="AR1424" s="191"/>
      <c r="AS1424" s="191"/>
      <c r="AT1424" s="191"/>
      <c r="AU1424" s="191"/>
      <c r="AV1424" s="191"/>
      <c r="AW1424" s="191"/>
      <c r="AX1424" s="191"/>
      <c r="AY1424" s="191"/>
      <c r="AZ1424" s="191"/>
      <c r="BA1424" s="191"/>
      <c r="BB1424" s="191"/>
      <c r="BC1424" s="191"/>
    </row>
    <row r="1425" spans="34:55" ht="12.75">
      <c r="AH1425" s="154"/>
      <c r="AI1425" s="191"/>
      <c r="AJ1425" s="191"/>
      <c r="AK1425" s="191"/>
      <c r="AL1425" s="191"/>
      <c r="AM1425" s="191"/>
      <c r="AN1425" s="191"/>
      <c r="AO1425" s="191"/>
      <c r="AP1425" s="191"/>
      <c r="AQ1425" s="191"/>
      <c r="AR1425" s="191"/>
      <c r="AS1425" s="191"/>
      <c r="AT1425" s="191"/>
      <c r="AU1425" s="191"/>
      <c r="AV1425" s="191"/>
      <c r="AW1425" s="191"/>
      <c r="AX1425" s="191"/>
      <c r="AY1425" s="191"/>
      <c r="AZ1425" s="191"/>
      <c r="BA1425" s="191"/>
      <c r="BB1425" s="191"/>
      <c r="BC1425" s="191"/>
    </row>
    <row r="1426" spans="34:55" ht="12.75">
      <c r="AH1426" s="154"/>
      <c r="AI1426" s="191"/>
      <c r="AJ1426" s="191"/>
      <c r="AK1426" s="191"/>
      <c r="AL1426" s="191"/>
      <c r="AM1426" s="191"/>
      <c r="AN1426" s="191"/>
      <c r="AO1426" s="191"/>
      <c r="AP1426" s="191"/>
      <c r="AQ1426" s="191"/>
      <c r="AR1426" s="191"/>
      <c r="AS1426" s="191"/>
      <c r="AT1426" s="191"/>
      <c r="AU1426" s="191"/>
      <c r="AV1426" s="191"/>
      <c r="AW1426" s="191"/>
      <c r="AX1426" s="191"/>
      <c r="AY1426" s="191"/>
      <c r="AZ1426" s="191"/>
      <c r="BA1426" s="191"/>
      <c r="BB1426" s="191"/>
      <c r="BC1426" s="191"/>
    </row>
    <row r="1427" spans="34:55" ht="12.75">
      <c r="AH1427" s="154"/>
      <c r="AI1427" s="191"/>
      <c r="AJ1427" s="191"/>
      <c r="AK1427" s="191"/>
      <c r="AL1427" s="191"/>
      <c r="AM1427" s="191"/>
      <c r="AN1427" s="191"/>
      <c r="AO1427" s="191"/>
      <c r="AP1427" s="191"/>
      <c r="AQ1427" s="191"/>
      <c r="AR1427" s="191"/>
      <c r="AS1427" s="191"/>
      <c r="AT1427" s="191"/>
      <c r="AU1427" s="191"/>
      <c r="AV1427" s="191"/>
      <c r="AW1427" s="191"/>
      <c r="AX1427" s="191"/>
      <c r="AY1427" s="191"/>
      <c r="AZ1427" s="191"/>
      <c r="BA1427" s="191"/>
      <c r="BB1427" s="191"/>
      <c r="BC1427" s="191"/>
    </row>
    <row r="1428" spans="34:55" ht="12.75">
      <c r="AH1428" s="154"/>
      <c r="AI1428" s="191"/>
      <c r="AJ1428" s="191"/>
      <c r="AK1428" s="191"/>
      <c r="AL1428" s="191"/>
      <c r="AM1428" s="191"/>
      <c r="AN1428" s="191"/>
      <c r="AO1428" s="191"/>
      <c r="AP1428" s="191"/>
      <c r="AQ1428" s="191"/>
      <c r="AR1428" s="191"/>
      <c r="AS1428" s="191"/>
      <c r="AT1428" s="191"/>
      <c r="AU1428" s="191"/>
      <c r="AV1428" s="191"/>
      <c r="AW1428" s="191"/>
      <c r="AX1428" s="191"/>
      <c r="AY1428" s="191"/>
      <c r="AZ1428" s="191"/>
      <c r="BA1428" s="191"/>
      <c r="BB1428" s="191"/>
      <c r="BC1428" s="191"/>
    </row>
    <row r="1429" spans="34:55" ht="12.75">
      <c r="AH1429" s="154"/>
      <c r="AI1429" s="191"/>
      <c r="AJ1429" s="191"/>
      <c r="AK1429" s="191"/>
      <c r="AL1429" s="191"/>
      <c r="AM1429" s="191"/>
      <c r="AN1429" s="191"/>
      <c r="AO1429" s="191"/>
      <c r="AP1429" s="191"/>
      <c r="AQ1429" s="191"/>
      <c r="AR1429" s="191"/>
      <c r="AS1429" s="191"/>
      <c r="AT1429" s="191"/>
      <c r="AU1429" s="191"/>
      <c r="AV1429" s="191"/>
      <c r="AW1429" s="191"/>
      <c r="AX1429" s="191"/>
      <c r="AY1429" s="191"/>
      <c r="AZ1429" s="191"/>
      <c r="BA1429" s="191"/>
      <c r="BB1429" s="191"/>
      <c r="BC1429" s="191"/>
    </row>
    <row r="1430" spans="34:55" ht="12.75">
      <c r="AH1430" s="154"/>
      <c r="AI1430" s="191"/>
      <c r="AJ1430" s="191"/>
      <c r="AK1430" s="191"/>
      <c r="AL1430" s="191"/>
      <c r="AM1430" s="191"/>
      <c r="AN1430" s="191"/>
      <c r="AO1430" s="191"/>
      <c r="AP1430" s="191"/>
      <c r="AQ1430" s="191"/>
      <c r="AR1430" s="191"/>
      <c r="AS1430" s="191"/>
      <c r="AT1430" s="191"/>
      <c r="AU1430" s="191"/>
      <c r="AV1430" s="191"/>
      <c r="AW1430" s="191"/>
      <c r="AX1430" s="191"/>
      <c r="AY1430" s="191"/>
      <c r="AZ1430" s="191"/>
      <c r="BA1430" s="191"/>
      <c r="BB1430" s="191"/>
      <c r="BC1430" s="191"/>
    </row>
    <row r="1431" spans="34:55" ht="12.75">
      <c r="AH1431" s="154"/>
      <c r="AI1431" s="191"/>
      <c r="AJ1431" s="191"/>
      <c r="AK1431" s="191"/>
      <c r="AL1431" s="191"/>
      <c r="AM1431" s="191"/>
      <c r="AN1431" s="191"/>
      <c r="AO1431" s="191"/>
      <c r="AP1431" s="191"/>
      <c r="AQ1431" s="191"/>
      <c r="AR1431" s="191"/>
      <c r="AS1431" s="191"/>
      <c r="AT1431" s="191"/>
      <c r="AU1431" s="191"/>
      <c r="AV1431" s="191"/>
      <c r="AW1431" s="191"/>
      <c r="AX1431" s="191"/>
      <c r="AY1431" s="191"/>
      <c r="AZ1431" s="191"/>
      <c r="BA1431" s="191"/>
      <c r="BB1431" s="191"/>
      <c r="BC1431" s="191"/>
    </row>
    <row r="1432" spans="34:55" ht="12.75">
      <c r="AH1432" s="154"/>
      <c r="AI1432" s="191"/>
      <c r="AJ1432" s="191"/>
      <c r="AK1432" s="191"/>
      <c r="AL1432" s="191"/>
      <c r="AM1432" s="191"/>
      <c r="AN1432" s="191"/>
      <c r="AO1432" s="191"/>
      <c r="AP1432" s="191"/>
      <c r="AQ1432" s="191"/>
      <c r="AR1432" s="191"/>
      <c r="AS1432" s="191"/>
      <c r="AT1432" s="191"/>
      <c r="AU1432" s="191"/>
      <c r="AV1432" s="191"/>
      <c r="AW1432" s="191"/>
      <c r="AX1432" s="191"/>
      <c r="AY1432" s="191"/>
      <c r="AZ1432" s="191"/>
      <c r="BA1432" s="191"/>
      <c r="BB1432" s="191"/>
      <c r="BC1432" s="191"/>
    </row>
    <row r="1433" spans="34:55" ht="12.75">
      <c r="AH1433" s="154"/>
      <c r="AI1433" s="191"/>
      <c r="AJ1433" s="191"/>
      <c r="AK1433" s="191"/>
      <c r="AL1433" s="191"/>
      <c r="AM1433" s="191"/>
      <c r="AN1433" s="191"/>
      <c r="AO1433" s="191"/>
      <c r="AP1433" s="191"/>
      <c r="AQ1433" s="191"/>
      <c r="AR1433" s="191"/>
      <c r="AS1433" s="191"/>
      <c r="AT1433" s="191"/>
      <c r="AU1433" s="191"/>
      <c r="AV1433" s="191"/>
      <c r="AW1433" s="191"/>
      <c r="AX1433" s="191"/>
      <c r="AY1433" s="191"/>
      <c r="AZ1433" s="191"/>
      <c r="BA1433" s="191"/>
      <c r="BB1433" s="191"/>
      <c r="BC1433" s="191"/>
    </row>
    <row r="1434" spans="34:55" ht="12.75">
      <c r="AH1434" s="154"/>
      <c r="AI1434" s="191"/>
      <c r="AJ1434" s="191"/>
      <c r="AK1434" s="191"/>
      <c r="AL1434" s="191"/>
      <c r="AM1434" s="191"/>
      <c r="AN1434" s="191"/>
      <c r="AO1434" s="191"/>
      <c r="AP1434" s="191"/>
      <c r="AQ1434" s="191"/>
      <c r="AR1434" s="191"/>
      <c r="AS1434" s="191"/>
      <c r="AT1434" s="191"/>
      <c r="AU1434" s="191"/>
      <c r="AV1434" s="191"/>
      <c r="AW1434" s="191"/>
      <c r="AX1434" s="191"/>
      <c r="AY1434" s="191"/>
      <c r="AZ1434" s="191"/>
      <c r="BA1434" s="191"/>
      <c r="BB1434" s="191"/>
      <c r="BC1434" s="191"/>
    </row>
    <row r="1435" spans="34:55" ht="12.75">
      <c r="AH1435" s="154"/>
      <c r="AI1435" s="191"/>
      <c r="AJ1435" s="191"/>
      <c r="AK1435" s="191"/>
      <c r="AL1435" s="191"/>
      <c r="AM1435" s="191"/>
      <c r="AN1435" s="191"/>
      <c r="AO1435" s="191"/>
      <c r="AP1435" s="191"/>
      <c r="AQ1435" s="191"/>
      <c r="AR1435" s="191"/>
      <c r="AS1435" s="191"/>
      <c r="AT1435" s="191"/>
      <c r="AU1435" s="191"/>
      <c r="AV1435" s="191"/>
      <c r="AW1435" s="191"/>
      <c r="AX1435" s="191"/>
      <c r="AY1435" s="191"/>
      <c r="AZ1435" s="191"/>
      <c r="BA1435" s="191"/>
      <c r="BB1435" s="191"/>
      <c r="BC1435" s="191"/>
    </row>
    <row r="1436" spans="34:55" ht="12.75">
      <c r="AH1436" s="154"/>
      <c r="AI1436" s="191"/>
      <c r="AJ1436" s="191"/>
      <c r="AK1436" s="191"/>
      <c r="AL1436" s="191"/>
      <c r="AM1436" s="191"/>
      <c r="AN1436" s="191"/>
      <c r="AO1436" s="191"/>
      <c r="AP1436" s="191"/>
      <c r="AQ1436" s="191"/>
      <c r="AR1436" s="191"/>
      <c r="AS1436" s="191"/>
      <c r="AT1436" s="191"/>
      <c r="AU1436" s="191"/>
      <c r="AV1436" s="191"/>
      <c r="AW1436" s="191"/>
      <c r="AX1436" s="191"/>
      <c r="AY1436" s="191"/>
      <c r="AZ1436" s="191"/>
      <c r="BA1436" s="191"/>
      <c r="BB1436" s="191"/>
      <c r="BC1436" s="191"/>
    </row>
    <row r="1437" spans="34:55" ht="12.75">
      <c r="AH1437" s="154"/>
      <c r="AI1437" s="191"/>
      <c r="AJ1437" s="191"/>
      <c r="AK1437" s="191"/>
      <c r="AL1437" s="191"/>
      <c r="AM1437" s="191"/>
      <c r="AN1437" s="191"/>
      <c r="AO1437" s="191"/>
      <c r="AP1437" s="191"/>
      <c r="AQ1437" s="191"/>
      <c r="AR1437" s="191"/>
      <c r="AS1437" s="191"/>
      <c r="AT1437" s="191"/>
      <c r="AU1437" s="191"/>
      <c r="AV1437" s="191"/>
      <c r="AW1437" s="191"/>
      <c r="AX1437" s="191"/>
      <c r="AY1437" s="191"/>
      <c r="AZ1437" s="191"/>
      <c r="BA1437" s="191"/>
      <c r="BB1437" s="191"/>
      <c r="BC1437" s="191"/>
    </row>
    <row r="1438" spans="34:55" ht="12.75">
      <c r="AH1438" s="154"/>
      <c r="AI1438" s="191"/>
      <c r="AJ1438" s="191"/>
      <c r="AK1438" s="191"/>
      <c r="AL1438" s="191"/>
      <c r="AM1438" s="191"/>
      <c r="AN1438" s="191"/>
      <c r="AO1438" s="191"/>
      <c r="AP1438" s="191"/>
      <c r="AQ1438" s="191"/>
      <c r="AR1438" s="191"/>
      <c r="AS1438" s="191"/>
      <c r="AT1438" s="191"/>
      <c r="AU1438" s="191"/>
      <c r="AV1438" s="191"/>
      <c r="AW1438" s="191"/>
      <c r="AX1438" s="191"/>
      <c r="AY1438" s="191"/>
      <c r="AZ1438" s="191"/>
      <c r="BA1438" s="191"/>
      <c r="BB1438" s="191"/>
      <c r="BC1438" s="191"/>
    </row>
    <row r="1439" spans="34:55" ht="12.75">
      <c r="AH1439" s="154"/>
      <c r="AI1439" s="191"/>
      <c r="AJ1439" s="191"/>
      <c r="AK1439" s="191"/>
      <c r="AL1439" s="191"/>
      <c r="AM1439" s="191"/>
      <c r="AN1439" s="191"/>
      <c r="AO1439" s="191"/>
      <c r="AP1439" s="191"/>
      <c r="AQ1439" s="191"/>
      <c r="AR1439" s="191"/>
      <c r="AS1439" s="191"/>
      <c r="AT1439" s="191"/>
      <c r="AU1439" s="191"/>
      <c r="AV1439" s="191"/>
      <c r="AW1439" s="191"/>
      <c r="AX1439" s="191"/>
      <c r="AY1439" s="191"/>
      <c r="AZ1439" s="191"/>
      <c r="BA1439" s="191"/>
      <c r="BB1439" s="191"/>
      <c r="BC1439" s="191"/>
    </row>
    <row r="1440" spans="34:55" ht="12.75">
      <c r="AH1440" s="154"/>
      <c r="AI1440" s="191"/>
      <c r="AJ1440" s="191"/>
      <c r="AK1440" s="191"/>
      <c r="AL1440" s="191"/>
      <c r="AM1440" s="191"/>
      <c r="AN1440" s="191"/>
      <c r="AO1440" s="191"/>
      <c r="AP1440" s="191"/>
      <c r="AQ1440" s="191"/>
      <c r="AR1440" s="191"/>
      <c r="AS1440" s="191"/>
      <c r="AT1440" s="191"/>
      <c r="AU1440" s="191"/>
      <c r="AV1440" s="191"/>
      <c r="AW1440" s="191"/>
      <c r="AX1440" s="191"/>
      <c r="AY1440" s="191"/>
      <c r="AZ1440" s="191"/>
      <c r="BA1440" s="191"/>
      <c r="BB1440" s="191"/>
      <c r="BC1440" s="191"/>
    </row>
    <row r="1441" spans="34:55" ht="12.75">
      <c r="AH1441" s="154"/>
      <c r="AI1441" s="191"/>
      <c r="AJ1441" s="191"/>
      <c r="AK1441" s="191"/>
      <c r="AL1441" s="191"/>
      <c r="AM1441" s="191"/>
      <c r="AN1441" s="191"/>
      <c r="AO1441" s="191"/>
      <c r="AP1441" s="191"/>
      <c r="AQ1441" s="191"/>
      <c r="AR1441" s="191"/>
      <c r="AS1441" s="191"/>
      <c r="AT1441" s="191"/>
      <c r="AU1441" s="191"/>
      <c r="AV1441" s="191"/>
      <c r="AW1441" s="191"/>
      <c r="AX1441" s="191"/>
      <c r="AY1441" s="191"/>
      <c r="AZ1441" s="191"/>
      <c r="BA1441" s="191"/>
      <c r="BB1441" s="191"/>
      <c r="BC1441" s="191"/>
    </row>
    <row r="1442" spans="34:55" ht="12.75">
      <c r="AH1442" s="154"/>
      <c r="AI1442" s="191"/>
      <c r="AJ1442" s="191"/>
      <c r="AK1442" s="191"/>
      <c r="AL1442" s="191"/>
      <c r="AM1442" s="191"/>
      <c r="AN1442" s="191"/>
      <c r="AO1442" s="191"/>
      <c r="AP1442" s="191"/>
      <c r="AQ1442" s="191"/>
      <c r="AR1442" s="191"/>
      <c r="AS1442" s="191"/>
      <c r="AT1442" s="191"/>
      <c r="AU1442" s="191"/>
      <c r="AV1442" s="191"/>
      <c r="AW1442" s="191"/>
      <c r="AX1442" s="191"/>
      <c r="AY1442" s="191"/>
      <c r="AZ1442" s="191"/>
      <c r="BA1442" s="191"/>
      <c r="BB1442" s="191"/>
      <c r="BC1442" s="191"/>
    </row>
    <row r="1443" spans="34:55" ht="12.75">
      <c r="AH1443" s="154"/>
      <c r="AI1443" s="191"/>
      <c r="AJ1443" s="191"/>
      <c r="AK1443" s="191"/>
      <c r="AL1443" s="191"/>
      <c r="AM1443" s="191"/>
      <c r="AN1443" s="191"/>
      <c r="AO1443" s="191"/>
      <c r="AP1443" s="191"/>
      <c r="AQ1443" s="191"/>
      <c r="AR1443" s="191"/>
      <c r="AS1443" s="191"/>
      <c r="AT1443" s="191"/>
      <c r="AU1443" s="191"/>
      <c r="AV1443" s="191"/>
      <c r="AW1443" s="191"/>
      <c r="AX1443" s="191"/>
      <c r="AY1443" s="191"/>
      <c r="AZ1443" s="191"/>
      <c r="BA1443" s="191"/>
      <c r="BB1443" s="191"/>
      <c r="BC1443" s="191"/>
    </row>
    <row r="1444" spans="34:55" ht="12.75">
      <c r="AH1444" s="154"/>
      <c r="AI1444" s="191"/>
      <c r="AJ1444" s="191"/>
      <c r="AK1444" s="191"/>
      <c r="AL1444" s="191"/>
      <c r="AM1444" s="191"/>
      <c r="AN1444" s="191"/>
      <c r="AO1444" s="191"/>
      <c r="AP1444" s="191"/>
      <c r="AQ1444" s="191"/>
      <c r="AR1444" s="191"/>
      <c r="AS1444" s="191"/>
      <c r="AT1444" s="191"/>
      <c r="AU1444" s="191"/>
      <c r="AV1444" s="191"/>
      <c r="AW1444" s="191"/>
      <c r="AX1444" s="191"/>
      <c r="AY1444" s="191"/>
      <c r="AZ1444" s="191"/>
      <c r="BA1444" s="191"/>
      <c r="BB1444" s="191"/>
      <c r="BC1444" s="191"/>
    </row>
    <row r="1445" spans="34:55" ht="12.75">
      <c r="AH1445" s="154"/>
      <c r="AI1445" s="191"/>
      <c r="AJ1445" s="191"/>
      <c r="AK1445" s="191"/>
      <c r="AL1445" s="191"/>
      <c r="AM1445" s="191"/>
      <c r="AN1445" s="191"/>
      <c r="AO1445" s="191"/>
      <c r="AP1445" s="191"/>
      <c r="AQ1445" s="191"/>
      <c r="AR1445" s="191"/>
      <c r="AS1445" s="191"/>
      <c r="AT1445" s="191"/>
      <c r="AU1445" s="191"/>
      <c r="AV1445" s="191"/>
      <c r="AW1445" s="191"/>
      <c r="AX1445" s="191"/>
      <c r="AY1445" s="191"/>
      <c r="AZ1445" s="191"/>
      <c r="BA1445" s="191"/>
      <c r="BB1445" s="191"/>
      <c r="BC1445" s="191"/>
    </row>
    <row r="1446" spans="34:55" ht="12.75">
      <c r="AH1446" s="154"/>
      <c r="AI1446" s="191"/>
      <c r="AJ1446" s="191"/>
      <c r="AK1446" s="191"/>
      <c r="AL1446" s="191"/>
      <c r="AM1446" s="191"/>
      <c r="AN1446" s="191"/>
      <c r="AO1446" s="191"/>
      <c r="AP1446" s="191"/>
      <c r="AQ1446" s="191"/>
      <c r="AR1446" s="191"/>
      <c r="AS1446" s="191"/>
      <c r="AT1446" s="191"/>
      <c r="AU1446" s="191"/>
      <c r="AV1446" s="191"/>
      <c r="AW1446" s="191"/>
      <c r="AX1446" s="191"/>
      <c r="AY1446" s="191"/>
      <c r="AZ1446" s="191"/>
      <c r="BA1446" s="191"/>
      <c r="BB1446" s="191"/>
      <c r="BC1446" s="191"/>
    </row>
    <row r="1447" spans="34:55" ht="12.75">
      <c r="AH1447" s="154"/>
      <c r="AI1447" s="191"/>
      <c r="AJ1447" s="191"/>
      <c r="AK1447" s="191"/>
      <c r="AL1447" s="191"/>
      <c r="AM1447" s="191"/>
      <c r="AN1447" s="191"/>
      <c r="AO1447" s="191"/>
      <c r="AP1447" s="191"/>
      <c r="AQ1447" s="191"/>
      <c r="AR1447" s="191"/>
      <c r="AS1447" s="191"/>
      <c r="AT1447" s="191"/>
      <c r="AU1447" s="191"/>
      <c r="AV1447" s="191"/>
      <c r="AW1447" s="191"/>
      <c r="AX1447" s="191"/>
      <c r="AY1447" s="191"/>
      <c r="AZ1447" s="191"/>
      <c r="BA1447" s="191"/>
      <c r="BB1447" s="191"/>
      <c r="BC1447" s="191"/>
    </row>
    <row r="1448" spans="34:55" ht="12.75">
      <c r="AH1448" s="154"/>
      <c r="AI1448" s="191"/>
      <c r="AJ1448" s="191"/>
      <c r="AK1448" s="191"/>
      <c r="AL1448" s="191"/>
      <c r="AM1448" s="191"/>
      <c r="AN1448" s="191"/>
      <c r="AO1448" s="191"/>
      <c r="AP1448" s="191"/>
      <c r="AQ1448" s="191"/>
      <c r="AR1448" s="191"/>
      <c r="AS1448" s="191"/>
      <c r="AT1448" s="191"/>
      <c r="AU1448" s="191"/>
      <c r="AV1448" s="191"/>
      <c r="AW1448" s="191"/>
      <c r="AX1448" s="191"/>
      <c r="AY1448" s="191"/>
      <c r="AZ1448" s="191"/>
      <c r="BA1448" s="191"/>
      <c r="BB1448" s="191"/>
      <c r="BC1448" s="191"/>
    </row>
    <row r="1449" spans="34:55" ht="12.75">
      <c r="AH1449" s="154"/>
      <c r="AI1449" s="191"/>
      <c r="AJ1449" s="191"/>
      <c r="AK1449" s="191"/>
      <c r="AL1449" s="191"/>
      <c r="AM1449" s="191"/>
      <c r="AN1449" s="191"/>
      <c r="AO1449" s="191"/>
      <c r="AP1449" s="191"/>
      <c r="AQ1449" s="191"/>
      <c r="AR1449" s="191"/>
      <c r="AS1449" s="191"/>
      <c r="AT1449" s="191"/>
      <c r="AU1449" s="191"/>
      <c r="AV1449" s="191"/>
      <c r="AW1449" s="191"/>
      <c r="AX1449" s="191"/>
      <c r="AY1449" s="191"/>
      <c r="AZ1449" s="191"/>
      <c r="BA1449" s="191"/>
      <c r="BB1449" s="191"/>
      <c r="BC1449" s="191"/>
    </row>
    <row r="1450" spans="34:55" ht="12.75">
      <c r="AH1450" s="154"/>
      <c r="AI1450" s="191"/>
      <c r="AJ1450" s="191"/>
      <c r="AK1450" s="191"/>
      <c r="AL1450" s="191"/>
      <c r="AM1450" s="191"/>
      <c r="AN1450" s="191"/>
      <c r="AO1450" s="191"/>
      <c r="AP1450" s="191"/>
      <c r="AQ1450" s="191"/>
      <c r="AR1450" s="191"/>
      <c r="AS1450" s="191"/>
      <c r="AT1450" s="191"/>
      <c r="AU1450" s="191"/>
      <c r="AV1450" s="191"/>
      <c r="AW1450" s="191"/>
      <c r="AX1450" s="191"/>
      <c r="AY1450" s="191"/>
      <c r="AZ1450" s="191"/>
      <c r="BA1450" s="191"/>
      <c r="BB1450" s="191"/>
      <c r="BC1450" s="191"/>
    </row>
    <row r="1451" spans="34:55" ht="12.75">
      <c r="AH1451" s="154"/>
      <c r="AI1451" s="191"/>
      <c r="AJ1451" s="191"/>
      <c r="AK1451" s="191"/>
      <c r="AL1451" s="191"/>
      <c r="AM1451" s="191"/>
      <c r="AN1451" s="191"/>
      <c r="AO1451" s="191"/>
      <c r="AP1451" s="191"/>
      <c r="AQ1451" s="191"/>
      <c r="AR1451" s="191"/>
      <c r="AS1451" s="191"/>
      <c r="AT1451" s="191"/>
      <c r="AU1451" s="191"/>
      <c r="AV1451" s="191"/>
      <c r="AW1451" s="191"/>
      <c r="AX1451" s="191"/>
      <c r="AY1451" s="191"/>
      <c r="AZ1451" s="191"/>
      <c r="BA1451" s="191"/>
      <c r="BB1451" s="191"/>
      <c r="BC1451" s="191"/>
    </row>
    <row r="1452" spans="34:55" ht="12.75">
      <c r="AH1452" s="154"/>
      <c r="AI1452" s="191"/>
      <c r="AJ1452" s="191"/>
      <c r="AK1452" s="191"/>
      <c r="AL1452" s="191"/>
      <c r="AM1452" s="191"/>
      <c r="AN1452" s="191"/>
      <c r="AO1452" s="191"/>
      <c r="AP1452" s="191"/>
      <c r="AQ1452" s="191"/>
      <c r="AR1452" s="191"/>
      <c r="AS1452" s="191"/>
      <c r="AT1452" s="191"/>
      <c r="AU1452" s="191"/>
      <c r="AV1452" s="191"/>
      <c r="AW1452" s="191"/>
      <c r="AX1452" s="191"/>
      <c r="AY1452" s="191"/>
      <c r="AZ1452" s="191"/>
      <c r="BA1452" s="191"/>
      <c r="BB1452" s="191"/>
      <c r="BC1452" s="191"/>
    </row>
    <row r="1453" spans="34:55" ht="12.75">
      <c r="AH1453" s="154"/>
      <c r="AI1453" s="191"/>
      <c r="AJ1453" s="191"/>
      <c r="AK1453" s="191"/>
      <c r="AL1453" s="191"/>
      <c r="AM1453" s="191"/>
      <c r="AN1453" s="191"/>
      <c r="AO1453" s="191"/>
      <c r="AP1453" s="191"/>
      <c r="AQ1453" s="191"/>
      <c r="AR1453" s="191"/>
      <c r="AS1453" s="191"/>
      <c r="AT1453" s="191"/>
      <c r="AU1453" s="191"/>
      <c r="AV1453" s="191"/>
      <c r="AW1453" s="191"/>
      <c r="AX1453" s="191"/>
      <c r="AY1453" s="191"/>
      <c r="AZ1453" s="191"/>
      <c r="BA1453" s="191"/>
      <c r="BB1453" s="191"/>
      <c r="BC1453" s="191"/>
    </row>
    <row r="1454" spans="34:55" ht="12.75">
      <c r="AH1454" s="154"/>
      <c r="AI1454" s="191"/>
      <c r="AJ1454" s="191"/>
      <c r="AK1454" s="191"/>
      <c r="AL1454" s="191"/>
      <c r="AM1454" s="191"/>
      <c r="AN1454" s="191"/>
      <c r="AO1454" s="191"/>
      <c r="AP1454" s="191"/>
      <c r="AQ1454" s="191"/>
      <c r="AR1454" s="191"/>
      <c r="AS1454" s="191"/>
      <c r="AT1454" s="191"/>
      <c r="AU1454" s="191"/>
      <c r="AV1454" s="191"/>
      <c r="AW1454" s="191"/>
      <c r="AX1454" s="191"/>
      <c r="AY1454" s="191"/>
      <c r="AZ1454" s="191"/>
      <c r="BA1454" s="191"/>
      <c r="BB1454" s="191"/>
      <c r="BC1454" s="191"/>
    </row>
    <row r="1455" spans="34:55" ht="12.75">
      <c r="AH1455" s="154"/>
      <c r="AI1455" s="191"/>
      <c r="AJ1455" s="191"/>
      <c r="AK1455" s="191"/>
      <c r="AL1455" s="191"/>
      <c r="AM1455" s="191"/>
      <c r="AN1455" s="191"/>
      <c r="AO1455" s="191"/>
      <c r="AP1455" s="191"/>
      <c r="AQ1455" s="191"/>
      <c r="AR1455" s="191"/>
      <c r="AS1455" s="191"/>
      <c r="AT1455" s="191"/>
      <c r="AU1455" s="191"/>
      <c r="AV1455" s="191"/>
      <c r="AW1455" s="191"/>
      <c r="AX1455" s="191"/>
      <c r="AY1455" s="191"/>
      <c r="AZ1455" s="191"/>
      <c r="BA1455" s="191"/>
      <c r="BB1455" s="191"/>
      <c r="BC1455" s="191"/>
    </row>
    <row r="1456" spans="34:55" ht="12.75">
      <c r="AH1456" s="154"/>
      <c r="AI1456" s="191"/>
      <c r="AJ1456" s="191"/>
      <c r="AK1456" s="191"/>
      <c r="AL1456" s="191"/>
      <c r="AM1456" s="191"/>
      <c r="AN1456" s="191"/>
      <c r="AO1456" s="191"/>
      <c r="AP1456" s="191"/>
      <c r="AQ1456" s="191"/>
      <c r="AR1456" s="191"/>
      <c r="AS1456" s="191"/>
      <c r="AT1456" s="191"/>
      <c r="AU1456" s="191"/>
      <c r="AV1456" s="191"/>
      <c r="AW1456" s="191"/>
      <c r="AX1456" s="191"/>
      <c r="AY1456" s="191"/>
      <c r="AZ1456" s="191"/>
      <c r="BA1456" s="191"/>
      <c r="BB1456" s="191"/>
      <c r="BC1456" s="191"/>
    </row>
    <row r="1457" spans="34:55" ht="12.75">
      <c r="AH1457" s="154"/>
      <c r="AI1457" s="191"/>
      <c r="AJ1457" s="191"/>
      <c r="AK1457" s="191"/>
      <c r="AL1457" s="191"/>
      <c r="AM1457" s="191"/>
      <c r="AN1457" s="191"/>
      <c r="AO1457" s="191"/>
      <c r="AP1457" s="191"/>
      <c r="AQ1457" s="191"/>
      <c r="AR1457" s="191"/>
      <c r="AS1457" s="191"/>
      <c r="AT1457" s="191"/>
      <c r="AU1457" s="191"/>
      <c r="AV1457" s="191"/>
      <c r="AW1457" s="191"/>
      <c r="AX1457" s="191"/>
      <c r="AY1457" s="191"/>
      <c r="AZ1457" s="191"/>
      <c r="BA1457" s="191"/>
      <c r="BB1457" s="191"/>
      <c r="BC1457" s="191"/>
    </row>
    <row r="1458" spans="34:55" ht="12.75">
      <c r="AH1458" s="154"/>
      <c r="AI1458" s="191"/>
      <c r="AJ1458" s="191"/>
      <c r="AK1458" s="191"/>
      <c r="AL1458" s="191"/>
      <c r="AM1458" s="191"/>
      <c r="AN1458" s="191"/>
      <c r="AO1458" s="191"/>
      <c r="AP1458" s="191"/>
      <c r="AQ1458" s="191"/>
      <c r="AR1458" s="191"/>
      <c r="AS1458" s="191"/>
      <c r="AT1458" s="191"/>
      <c r="AU1458" s="191"/>
      <c r="AV1458" s="191"/>
      <c r="AW1458" s="191"/>
      <c r="AX1458" s="191"/>
      <c r="AY1458" s="191"/>
      <c r="AZ1458" s="191"/>
      <c r="BA1458" s="191"/>
      <c r="BB1458" s="191"/>
      <c r="BC1458" s="191"/>
    </row>
    <row r="1459" spans="34:55" ht="12.75">
      <c r="AH1459" s="154"/>
      <c r="AI1459" s="191"/>
      <c r="AJ1459" s="191"/>
      <c r="AK1459" s="191"/>
      <c r="AL1459" s="191"/>
      <c r="AM1459" s="191"/>
      <c r="AN1459" s="191"/>
      <c r="AO1459" s="191"/>
      <c r="AP1459" s="191"/>
      <c r="AQ1459" s="191"/>
      <c r="AR1459" s="191"/>
      <c r="AS1459" s="191"/>
      <c r="AT1459" s="191"/>
      <c r="AU1459" s="191"/>
      <c r="AV1459" s="191"/>
      <c r="AW1459" s="191"/>
      <c r="AX1459" s="191"/>
      <c r="AY1459" s="191"/>
      <c r="AZ1459" s="191"/>
      <c r="BA1459" s="191"/>
      <c r="BB1459" s="191"/>
      <c r="BC1459" s="191"/>
    </row>
    <row r="1460" spans="34:55" ht="12.75">
      <c r="AH1460" s="154"/>
      <c r="AI1460" s="191"/>
      <c r="AJ1460" s="191"/>
      <c r="AK1460" s="191"/>
      <c r="AL1460" s="191"/>
      <c r="AM1460" s="191"/>
      <c r="AN1460" s="191"/>
      <c r="AO1460" s="191"/>
      <c r="AP1460" s="191"/>
      <c r="AQ1460" s="191"/>
      <c r="AR1460" s="191"/>
      <c r="AS1460" s="191"/>
      <c r="AT1460" s="191"/>
      <c r="AU1460" s="191"/>
      <c r="AV1460" s="191"/>
      <c r="AW1460" s="191"/>
      <c r="AX1460" s="191"/>
      <c r="AY1460" s="191"/>
      <c r="AZ1460" s="191"/>
      <c r="BA1460" s="191"/>
      <c r="BB1460" s="191"/>
      <c r="BC1460" s="191"/>
    </row>
    <row r="1461" spans="34:55" ht="12.75">
      <c r="AH1461" s="154"/>
      <c r="AI1461" s="191"/>
      <c r="AJ1461" s="191"/>
      <c r="AK1461" s="191"/>
      <c r="AL1461" s="191"/>
      <c r="AM1461" s="191"/>
      <c r="AN1461" s="191"/>
      <c r="AO1461" s="191"/>
      <c r="AP1461" s="191"/>
      <c r="AQ1461" s="191"/>
      <c r="AR1461" s="191"/>
      <c r="AS1461" s="191"/>
      <c r="AT1461" s="191"/>
      <c r="AU1461" s="191"/>
      <c r="AV1461" s="191"/>
      <c r="AW1461" s="191"/>
      <c r="AX1461" s="191"/>
      <c r="AY1461" s="191"/>
      <c r="AZ1461" s="191"/>
      <c r="BA1461" s="191"/>
      <c r="BB1461" s="191"/>
      <c r="BC1461" s="191"/>
    </row>
    <row r="1462" spans="34:55" ht="12.75">
      <c r="AH1462" s="154"/>
      <c r="AI1462" s="191"/>
      <c r="AJ1462" s="191"/>
      <c r="AK1462" s="191"/>
      <c r="AL1462" s="191"/>
      <c r="AM1462" s="191"/>
      <c r="AN1462" s="191"/>
      <c r="AO1462" s="191"/>
      <c r="AP1462" s="191"/>
      <c r="AQ1462" s="191"/>
      <c r="AR1462" s="191"/>
      <c r="AS1462" s="191"/>
      <c r="AT1462" s="191"/>
      <c r="AU1462" s="191"/>
      <c r="AV1462" s="191"/>
      <c r="AW1462" s="191"/>
      <c r="AX1462" s="191"/>
      <c r="AY1462" s="191"/>
      <c r="AZ1462" s="191"/>
      <c r="BA1462" s="191"/>
      <c r="BB1462" s="191"/>
      <c r="BC1462" s="191"/>
    </row>
    <row r="1463" spans="34:55" ht="12.75">
      <c r="AH1463" s="154"/>
      <c r="AI1463" s="191"/>
      <c r="AJ1463" s="191"/>
      <c r="AK1463" s="191"/>
      <c r="AL1463" s="191"/>
      <c r="AM1463" s="191"/>
      <c r="AN1463" s="191"/>
      <c r="AO1463" s="191"/>
      <c r="AP1463" s="191"/>
      <c r="AQ1463" s="191"/>
      <c r="AR1463" s="191"/>
      <c r="AS1463" s="191"/>
      <c r="AT1463" s="191"/>
      <c r="AU1463" s="191"/>
      <c r="AV1463" s="191"/>
      <c r="AW1463" s="191"/>
      <c r="AX1463" s="191"/>
      <c r="AY1463" s="191"/>
      <c r="AZ1463" s="191"/>
      <c r="BA1463" s="191"/>
      <c r="BB1463" s="191"/>
      <c r="BC1463" s="191"/>
    </row>
    <row r="1464" spans="34:55" ht="12.75">
      <c r="AH1464" s="154"/>
      <c r="AI1464" s="191"/>
      <c r="AJ1464" s="191"/>
      <c r="AK1464" s="191"/>
      <c r="AL1464" s="191"/>
      <c r="AM1464" s="191"/>
      <c r="AN1464" s="191"/>
      <c r="AO1464" s="191"/>
      <c r="AP1464" s="191"/>
      <c r="AQ1464" s="191"/>
      <c r="AR1464" s="191"/>
      <c r="AS1464" s="191"/>
      <c r="AT1464" s="191"/>
      <c r="AU1464" s="191"/>
      <c r="AV1464" s="191"/>
      <c r="AW1464" s="191"/>
      <c r="AX1464" s="191"/>
      <c r="AY1464" s="191"/>
      <c r="AZ1464" s="191"/>
      <c r="BA1464" s="191"/>
      <c r="BB1464" s="191"/>
      <c r="BC1464" s="191"/>
    </row>
    <row r="1465" spans="34:55" ht="12.75">
      <c r="AH1465" s="154"/>
      <c r="AI1465" s="191"/>
      <c r="AJ1465" s="191"/>
      <c r="AK1465" s="191"/>
      <c r="AL1465" s="191"/>
      <c r="AM1465" s="191"/>
      <c r="AN1465" s="191"/>
      <c r="AO1465" s="191"/>
      <c r="AP1465" s="191"/>
      <c r="AQ1465" s="191"/>
      <c r="AR1465" s="191"/>
      <c r="AS1465" s="191"/>
      <c r="AT1465" s="191"/>
      <c r="AU1465" s="191"/>
      <c r="AV1465" s="191"/>
      <c r="AW1465" s="191"/>
      <c r="AX1465" s="191"/>
      <c r="AY1465" s="191"/>
      <c r="AZ1465" s="191"/>
      <c r="BA1465" s="191"/>
      <c r="BB1465" s="191"/>
      <c r="BC1465" s="191"/>
    </row>
    <row r="1466" spans="34:55" ht="12.75">
      <c r="AH1466" s="154"/>
      <c r="AI1466" s="191"/>
      <c r="AJ1466" s="191"/>
      <c r="AK1466" s="191"/>
      <c r="AL1466" s="191"/>
      <c r="AM1466" s="191"/>
      <c r="AN1466" s="191"/>
      <c r="AO1466" s="191"/>
      <c r="AP1466" s="191"/>
      <c r="AQ1466" s="191"/>
      <c r="AR1466" s="191"/>
      <c r="AS1466" s="191"/>
      <c r="AT1466" s="191"/>
      <c r="AU1466" s="191"/>
      <c r="AV1466" s="191"/>
      <c r="AW1466" s="191"/>
      <c r="AX1466" s="191"/>
      <c r="AY1466" s="191"/>
      <c r="AZ1466" s="191"/>
      <c r="BA1466" s="191"/>
      <c r="BB1466" s="191"/>
      <c r="BC1466" s="191"/>
    </row>
    <row r="1467" spans="34:55" ht="12.75">
      <c r="AH1467" s="154"/>
      <c r="AI1467" s="191"/>
      <c r="AJ1467" s="191"/>
      <c r="AK1467" s="191"/>
      <c r="AL1467" s="191"/>
      <c r="AM1467" s="191"/>
      <c r="AN1467" s="191"/>
      <c r="AO1467" s="191"/>
      <c r="AP1467" s="191"/>
      <c r="AQ1467" s="191"/>
      <c r="AR1467" s="191"/>
      <c r="AS1467" s="191"/>
      <c r="AT1467" s="191"/>
      <c r="AU1467" s="191"/>
      <c r="AV1467" s="191"/>
      <c r="AW1467" s="191"/>
      <c r="AX1467" s="191"/>
      <c r="AY1467" s="191"/>
      <c r="AZ1467" s="191"/>
      <c r="BA1467" s="191"/>
      <c r="BB1467" s="191"/>
      <c r="BC1467" s="191"/>
    </row>
    <row r="1468" spans="34:55" ht="12.75">
      <c r="AH1468" s="154"/>
      <c r="AI1468" s="191"/>
      <c r="AJ1468" s="191"/>
      <c r="AK1468" s="191"/>
      <c r="AL1468" s="191"/>
      <c r="AM1468" s="191"/>
      <c r="AN1468" s="191"/>
      <c r="AO1468" s="191"/>
      <c r="AP1468" s="191"/>
      <c r="AQ1468" s="191"/>
      <c r="AR1468" s="191"/>
      <c r="AS1468" s="191"/>
      <c r="AT1468" s="191"/>
      <c r="AU1468" s="191"/>
      <c r="AV1468" s="191"/>
      <c r="AW1468" s="191"/>
      <c r="AX1468" s="191"/>
      <c r="AY1468" s="191"/>
      <c r="AZ1468" s="191"/>
      <c r="BA1468" s="191"/>
      <c r="BB1468" s="191"/>
      <c r="BC1468" s="191"/>
    </row>
    <row r="1469" spans="34:55" ht="12.75">
      <c r="AH1469" s="154"/>
      <c r="AI1469" s="191"/>
      <c r="AJ1469" s="191"/>
      <c r="AK1469" s="191"/>
      <c r="AL1469" s="191"/>
      <c r="AM1469" s="191"/>
      <c r="AN1469" s="191"/>
      <c r="AO1469" s="191"/>
      <c r="AP1469" s="191"/>
      <c r="AQ1469" s="191"/>
      <c r="AR1469" s="191"/>
      <c r="AS1469" s="191"/>
      <c r="AT1469" s="191"/>
      <c r="AU1469" s="191"/>
      <c r="AV1469" s="191"/>
      <c r="AW1469" s="191"/>
      <c r="AX1469" s="191"/>
      <c r="AY1469" s="191"/>
      <c r="AZ1469" s="191"/>
      <c r="BA1469" s="191"/>
      <c r="BB1469" s="191"/>
      <c r="BC1469" s="191"/>
    </row>
    <row r="1470" spans="34:55" ht="12.75">
      <c r="AH1470" s="154"/>
      <c r="AI1470" s="191"/>
      <c r="AJ1470" s="191"/>
      <c r="AK1470" s="191"/>
      <c r="AL1470" s="191"/>
      <c r="AM1470" s="191"/>
      <c r="AN1470" s="191"/>
      <c r="AO1470" s="191"/>
      <c r="AP1470" s="191"/>
      <c r="AQ1470" s="191"/>
      <c r="AR1470" s="191"/>
      <c r="AS1470" s="191"/>
      <c r="AT1470" s="191"/>
      <c r="AU1470" s="191"/>
      <c r="AV1470" s="191"/>
      <c r="AW1470" s="191"/>
      <c r="AX1470" s="191"/>
      <c r="AY1470" s="191"/>
      <c r="AZ1470" s="191"/>
      <c r="BA1470" s="191"/>
      <c r="BB1470" s="191"/>
      <c r="BC1470" s="191"/>
    </row>
    <row r="1471" spans="34:55" ht="12.75">
      <c r="AH1471" s="154"/>
      <c r="AI1471" s="191"/>
      <c r="AJ1471" s="191"/>
      <c r="AK1471" s="191"/>
      <c r="AL1471" s="191"/>
      <c r="AM1471" s="191"/>
      <c r="AN1471" s="191"/>
      <c r="AO1471" s="191"/>
      <c r="AP1471" s="191"/>
      <c r="AQ1471" s="191"/>
      <c r="AR1471" s="191"/>
      <c r="AS1471" s="191"/>
      <c r="AT1471" s="191"/>
      <c r="AU1471" s="191"/>
      <c r="AV1471" s="191"/>
      <c r="AW1471" s="191"/>
      <c r="AX1471" s="191"/>
      <c r="AY1471" s="191"/>
      <c r="AZ1471" s="191"/>
      <c r="BA1471" s="191"/>
      <c r="BB1471" s="191"/>
      <c r="BC1471" s="191"/>
    </row>
    <row r="1472" spans="34:55" ht="12.75">
      <c r="AH1472" s="154"/>
      <c r="AI1472" s="191"/>
      <c r="AJ1472" s="191"/>
      <c r="AK1472" s="191"/>
      <c r="AL1472" s="191"/>
      <c r="AM1472" s="191"/>
      <c r="AN1472" s="191"/>
      <c r="AO1472" s="191"/>
      <c r="AP1472" s="191"/>
      <c r="AQ1472" s="191"/>
      <c r="AR1472" s="191"/>
      <c r="AS1472" s="191"/>
      <c r="AT1472" s="191"/>
      <c r="AU1472" s="191"/>
      <c r="AV1472" s="191"/>
      <c r="AW1472" s="191"/>
      <c r="AX1472" s="191"/>
      <c r="AY1472" s="191"/>
      <c r="AZ1472" s="191"/>
      <c r="BA1472" s="191"/>
      <c r="BB1472" s="191"/>
      <c r="BC1472" s="191"/>
    </row>
    <row r="1473" spans="34:55" ht="12.75">
      <c r="AH1473" s="154"/>
      <c r="AI1473" s="191"/>
      <c r="AJ1473" s="191"/>
      <c r="AK1473" s="191"/>
      <c r="AL1473" s="191"/>
      <c r="AM1473" s="191"/>
      <c r="AN1473" s="191"/>
      <c r="AO1473" s="191"/>
      <c r="AP1473" s="191"/>
      <c r="AQ1473" s="191"/>
      <c r="AR1473" s="191"/>
      <c r="AS1473" s="191"/>
      <c r="AT1473" s="191"/>
      <c r="AU1473" s="191"/>
      <c r="AV1473" s="191"/>
      <c r="AW1473" s="191"/>
      <c r="AX1473" s="191"/>
      <c r="AY1473" s="191"/>
      <c r="AZ1473" s="191"/>
      <c r="BA1473" s="191"/>
      <c r="BB1473" s="191"/>
      <c r="BC1473" s="191"/>
    </row>
    <row r="1474" spans="34:55" ht="12.75">
      <c r="AH1474" s="154"/>
      <c r="AI1474" s="191"/>
      <c r="AJ1474" s="191"/>
      <c r="AK1474" s="191"/>
      <c r="AL1474" s="191"/>
      <c r="AM1474" s="191"/>
      <c r="AN1474" s="191"/>
      <c r="AO1474" s="191"/>
      <c r="AP1474" s="191"/>
      <c r="AQ1474" s="191"/>
      <c r="AR1474" s="191"/>
      <c r="AS1474" s="191"/>
      <c r="AT1474" s="191"/>
      <c r="AU1474" s="191"/>
      <c r="AV1474" s="191"/>
      <c r="AW1474" s="191"/>
      <c r="AX1474" s="191"/>
      <c r="AY1474" s="191"/>
      <c r="AZ1474" s="191"/>
      <c r="BA1474" s="191"/>
      <c r="BB1474" s="191"/>
      <c r="BC1474" s="191"/>
    </row>
    <row r="1475" spans="34:55" ht="12.75">
      <c r="AH1475" s="154"/>
      <c r="AI1475" s="191"/>
      <c r="AJ1475" s="191"/>
      <c r="AK1475" s="191"/>
      <c r="AL1475" s="191"/>
      <c r="AM1475" s="191"/>
      <c r="AN1475" s="191"/>
      <c r="AO1475" s="191"/>
      <c r="AP1475" s="191"/>
      <c r="AQ1475" s="191"/>
      <c r="AR1475" s="191"/>
      <c r="AS1475" s="191"/>
      <c r="AT1475" s="191"/>
      <c r="AU1475" s="191"/>
      <c r="AV1475" s="191"/>
      <c r="AW1475" s="191"/>
      <c r="AX1475" s="191"/>
      <c r="AY1475" s="191"/>
      <c r="AZ1475" s="191"/>
      <c r="BA1475" s="191"/>
      <c r="BB1475" s="191"/>
      <c r="BC1475" s="191"/>
    </row>
    <row r="1476" spans="34:55" ht="12.75">
      <c r="AH1476" s="154"/>
      <c r="AI1476" s="191"/>
      <c r="AJ1476" s="191"/>
      <c r="AK1476" s="191"/>
      <c r="AL1476" s="191"/>
      <c r="AM1476" s="191"/>
      <c r="AN1476" s="191"/>
      <c r="AO1476" s="191"/>
      <c r="AP1476" s="191"/>
      <c r="AQ1476" s="191"/>
      <c r="AR1476" s="191"/>
      <c r="AS1476" s="191"/>
      <c r="AT1476" s="191"/>
      <c r="AU1476" s="191"/>
      <c r="AV1476" s="191"/>
      <c r="AW1476" s="191"/>
      <c r="AX1476" s="191"/>
      <c r="AY1476" s="191"/>
      <c r="AZ1476" s="191"/>
      <c r="BA1476" s="191"/>
      <c r="BB1476" s="191"/>
      <c r="BC1476" s="191"/>
    </row>
    <row r="1477" spans="34:55" ht="12.75">
      <c r="AH1477" s="154"/>
      <c r="AI1477" s="191"/>
      <c r="AJ1477" s="191"/>
      <c r="AK1477" s="191"/>
      <c r="AL1477" s="191"/>
      <c r="AM1477" s="191"/>
      <c r="AN1477" s="191"/>
      <c r="AO1477" s="191"/>
      <c r="AP1477" s="191"/>
      <c r="AQ1477" s="191"/>
      <c r="AR1477" s="191"/>
      <c r="AS1477" s="191"/>
      <c r="AT1477" s="191"/>
      <c r="AU1477" s="191"/>
      <c r="AV1477" s="191"/>
      <c r="AW1477" s="191"/>
      <c r="AX1477" s="191"/>
      <c r="AY1477" s="191"/>
      <c r="AZ1477" s="191"/>
      <c r="BA1477" s="191"/>
      <c r="BB1477" s="191"/>
      <c r="BC1477" s="191"/>
    </row>
    <row r="1478" spans="34:55" ht="12.75">
      <c r="AH1478" s="154"/>
      <c r="AI1478" s="191"/>
      <c r="AJ1478" s="191"/>
      <c r="AK1478" s="191"/>
      <c r="AL1478" s="191"/>
      <c r="AM1478" s="191"/>
      <c r="AN1478" s="191"/>
      <c r="AO1478" s="191"/>
      <c r="AP1478" s="191"/>
      <c r="AQ1478" s="191"/>
      <c r="AR1478" s="191"/>
      <c r="AS1478" s="191"/>
      <c r="AT1478" s="191"/>
      <c r="AU1478" s="191"/>
      <c r="AV1478" s="191"/>
      <c r="AW1478" s="191"/>
      <c r="AX1478" s="191"/>
      <c r="AY1478" s="191"/>
      <c r="AZ1478" s="191"/>
      <c r="BA1478" s="191"/>
      <c r="BB1478" s="191"/>
      <c r="BC1478" s="191"/>
    </row>
    <row r="1479" spans="34:55" ht="12.75">
      <c r="AH1479" s="154"/>
      <c r="AI1479" s="191"/>
      <c r="AJ1479" s="191"/>
      <c r="AK1479" s="191"/>
      <c r="AL1479" s="191"/>
      <c r="AM1479" s="191"/>
      <c r="AN1479" s="191"/>
      <c r="AO1479" s="191"/>
      <c r="AP1479" s="191"/>
      <c r="AQ1479" s="191"/>
      <c r="AR1479" s="191"/>
      <c r="AS1479" s="191"/>
      <c r="AT1479" s="191"/>
      <c r="AU1479" s="191"/>
      <c r="AV1479" s="191"/>
      <c r="AW1479" s="191"/>
      <c r="AX1479" s="191"/>
      <c r="AY1479" s="191"/>
      <c r="AZ1479" s="191"/>
      <c r="BA1479" s="191"/>
      <c r="BB1479" s="191"/>
      <c r="BC1479" s="191"/>
    </row>
    <row r="1480" spans="34:55" ht="12.75">
      <c r="AH1480" s="154"/>
      <c r="AI1480" s="191"/>
      <c r="AJ1480" s="191"/>
      <c r="AK1480" s="191"/>
      <c r="AL1480" s="191"/>
      <c r="AM1480" s="191"/>
      <c r="AN1480" s="191"/>
      <c r="AO1480" s="191"/>
      <c r="AP1480" s="191"/>
      <c r="AQ1480" s="191"/>
      <c r="AR1480" s="191"/>
      <c r="AS1480" s="191"/>
      <c r="AT1480" s="191"/>
      <c r="AU1480" s="191"/>
      <c r="AV1480" s="191"/>
      <c r="AW1480" s="191"/>
      <c r="AX1480" s="191"/>
      <c r="AY1480" s="191"/>
      <c r="AZ1480" s="191"/>
      <c r="BA1480" s="191"/>
      <c r="BB1480" s="191"/>
      <c r="BC1480" s="191"/>
    </row>
    <row r="1481" spans="34:55" ht="12.75">
      <c r="AH1481" s="154"/>
      <c r="AI1481" s="191"/>
      <c r="AJ1481" s="191"/>
      <c r="AK1481" s="191"/>
      <c r="AL1481" s="191"/>
      <c r="AM1481" s="191"/>
      <c r="AN1481" s="191"/>
      <c r="AO1481" s="191"/>
      <c r="AP1481" s="191"/>
      <c r="AQ1481" s="191"/>
      <c r="AR1481" s="191"/>
      <c r="AS1481" s="191"/>
      <c r="AT1481" s="191"/>
      <c r="AU1481" s="191"/>
      <c r="AV1481" s="191"/>
      <c r="AW1481" s="191"/>
      <c r="AX1481" s="191"/>
      <c r="AY1481" s="191"/>
      <c r="AZ1481" s="191"/>
      <c r="BA1481" s="191"/>
      <c r="BB1481" s="191"/>
      <c r="BC1481" s="191"/>
    </row>
    <row r="1482" spans="34:55" ht="12.75">
      <c r="AH1482" s="154"/>
      <c r="AI1482" s="191"/>
      <c r="AJ1482" s="191"/>
      <c r="AK1482" s="191"/>
      <c r="AL1482" s="191"/>
      <c r="AM1482" s="191"/>
      <c r="AN1482" s="191"/>
      <c r="AO1482" s="191"/>
      <c r="AP1482" s="191"/>
      <c r="AQ1482" s="191"/>
      <c r="AR1482" s="191"/>
      <c r="AS1482" s="191"/>
      <c r="AT1482" s="191"/>
      <c r="AU1482" s="191"/>
      <c r="AV1482" s="191"/>
      <c r="AW1482" s="191"/>
      <c r="AX1482" s="191"/>
      <c r="AY1482" s="191"/>
      <c r="AZ1482" s="191"/>
      <c r="BA1482" s="191"/>
      <c r="BB1482" s="191"/>
      <c r="BC1482" s="191"/>
    </row>
    <row r="1483" spans="34:55" ht="12.75">
      <c r="AH1483" s="154"/>
      <c r="AI1483" s="191"/>
      <c r="AJ1483" s="191"/>
      <c r="AK1483" s="191"/>
      <c r="AL1483" s="191"/>
      <c r="AM1483" s="191"/>
      <c r="AN1483" s="191"/>
      <c r="AO1483" s="191"/>
      <c r="AP1483" s="191"/>
      <c r="AQ1483" s="191"/>
      <c r="AR1483" s="191"/>
      <c r="AS1483" s="191"/>
      <c r="AT1483" s="191"/>
      <c r="AU1483" s="191"/>
      <c r="AV1483" s="191"/>
      <c r="AW1483" s="191"/>
      <c r="AX1483" s="191"/>
      <c r="AY1483" s="191"/>
      <c r="AZ1483" s="191"/>
      <c r="BA1483" s="191"/>
      <c r="BB1483" s="191"/>
      <c r="BC1483" s="191"/>
    </row>
    <row r="1484" spans="34:55" ht="12.75">
      <c r="AH1484" s="154"/>
      <c r="AI1484" s="191"/>
      <c r="AJ1484" s="191"/>
      <c r="AK1484" s="191"/>
      <c r="AL1484" s="191"/>
      <c r="AM1484" s="191"/>
      <c r="AN1484" s="191"/>
      <c r="AO1484" s="191"/>
      <c r="AP1484" s="191"/>
      <c r="AQ1484" s="191"/>
      <c r="AR1484" s="191"/>
      <c r="AS1484" s="191"/>
      <c r="AT1484" s="191"/>
      <c r="AU1484" s="191"/>
      <c r="AV1484" s="191"/>
      <c r="AW1484" s="191"/>
      <c r="AX1484" s="191"/>
      <c r="AY1484" s="191"/>
      <c r="AZ1484" s="191"/>
      <c r="BA1484" s="191"/>
      <c r="BB1484" s="191"/>
      <c r="BC1484" s="191"/>
    </row>
    <row r="1485" spans="34:55" ht="12.75">
      <c r="AH1485" s="154"/>
      <c r="AI1485" s="191"/>
      <c r="AJ1485" s="191"/>
      <c r="AK1485" s="191"/>
      <c r="AL1485" s="191"/>
      <c r="AM1485" s="191"/>
      <c r="AN1485" s="191"/>
      <c r="AO1485" s="191"/>
      <c r="AP1485" s="191"/>
      <c r="AQ1485" s="191"/>
      <c r="AR1485" s="191"/>
      <c r="AS1485" s="191"/>
      <c r="AT1485" s="191"/>
      <c r="AU1485" s="191"/>
      <c r="AV1485" s="191"/>
      <c r="AW1485" s="191"/>
      <c r="AX1485" s="191"/>
      <c r="AY1485" s="191"/>
      <c r="AZ1485" s="191"/>
      <c r="BA1485" s="191"/>
      <c r="BB1485" s="191"/>
      <c r="BC1485" s="191"/>
    </row>
    <row r="1486" spans="34:55" ht="12.75">
      <c r="AH1486" s="154"/>
      <c r="AI1486" s="191"/>
      <c r="AJ1486" s="191"/>
      <c r="AK1486" s="191"/>
      <c r="AL1486" s="191"/>
      <c r="AM1486" s="191"/>
      <c r="AN1486" s="191"/>
      <c r="AO1486" s="191"/>
      <c r="AP1486" s="191"/>
      <c r="AQ1486" s="191"/>
      <c r="AR1486" s="191"/>
      <c r="AS1486" s="191"/>
      <c r="AT1486" s="191"/>
      <c r="AU1486" s="191"/>
      <c r="AV1486" s="191"/>
      <c r="AW1486" s="191"/>
      <c r="AX1486" s="191"/>
      <c r="AY1486" s="191"/>
      <c r="AZ1486" s="191"/>
      <c r="BA1486" s="191"/>
      <c r="BB1486" s="191"/>
      <c r="BC1486" s="191"/>
    </row>
    <row r="1487" spans="34:55" ht="12.75">
      <c r="AH1487" s="154"/>
      <c r="AI1487" s="191"/>
      <c r="AJ1487" s="191"/>
      <c r="AK1487" s="191"/>
      <c r="AL1487" s="191"/>
      <c r="AM1487" s="191"/>
      <c r="AN1487" s="191"/>
      <c r="AO1487" s="191"/>
      <c r="AP1487" s="191"/>
      <c r="AQ1487" s="191"/>
      <c r="AR1487" s="191"/>
      <c r="AS1487" s="191"/>
      <c r="AT1487" s="191"/>
      <c r="AU1487" s="191"/>
      <c r="AV1487" s="191"/>
      <c r="AW1487" s="191"/>
      <c r="AX1487" s="191"/>
      <c r="AY1487" s="191"/>
      <c r="AZ1487" s="191"/>
      <c r="BA1487" s="191"/>
      <c r="BB1487" s="191"/>
      <c r="BC1487" s="191"/>
    </row>
    <row r="1488" spans="34:55" ht="12.75">
      <c r="AH1488" s="154"/>
      <c r="AI1488" s="191"/>
      <c r="AJ1488" s="191"/>
      <c r="AK1488" s="191"/>
      <c r="AL1488" s="191"/>
      <c r="AM1488" s="191"/>
      <c r="AN1488" s="191"/>
      <c r="AO1488" s="191"/>
      <c r="AP1488" s="191"/>
      <c r="AQ1488" s="191"/>
      <c r="AR1488" s="191"/>
      <c r="AS1488" s="191"/>
      <c r="AT1488" s="191"/>
      <c r="AU1488" s="191"/>
      <c r="AV1488" s="191"/>
      <c r="AW1488" s="191"/>
      <c r="AX1488" s="191"/>
      <c r="AY1488" s="191"/>
      <c r="AZ1488" s="191"/>
      <c r="BA1488" s="191"/>
      <c r="BB1488" s="191"/>
      <c r="BC1488" s="191"/>
    </row>
    <row r="1489" spans="34:55" ht="12.75">
      <c r="AH1489" s="154"/>
      <c r="AI1489" s="191"/>
      <c r="AJ1489" s="191"/>
      <c r="AK1489" s="191"/>
      <c r="AL1489" s="191"/>
      <c r="AM1489" s="191"/>
      <c r="AN1489" s="191"/>
      <c r="AO1489" s="191"/>
      <c r="AP1489" s="191"/>
      <c r="AQ1489" s="191"/>
      <c r="AR1489" s="191"/>
      <c r="AS1489" s="191"/>
      <c r="AT1489" s="191"/>
      <c r="AU1489" s="191"/>
      <c r="AV1489" s="191"/>
      <c r="AW1489" s="191"/>
      <c r="AX1489" s="191"/>
      <c r="AY1489" s="191"/>
      <c r="AZ1489" s="191"/>
      <c r="BA1489" s="191"/>
      <c r="BB1489" s="191"/>
      <c r="BC1489" s="191"/>
    </row>
    <row r="1490" spans="34:55" ht="12.75">
      <c r="AH1490" s="154"/>
      <c r="AI1490" s="191"/>
      <c r="AJ1490" s="191"/>
      <c r="AK1490" s="191"/>
      <c r="AL1490" s="191"/>
      <c r="AM1490" s="191"/>
      <c r="AN1490" s="191"/>
      <c r="AO1490" s="191"/>
      <c r="AP1490" s="191"/>
      <c r="AQ1490" s="191"/>
      <c r="AR1490" s="191"/>
      <c r="AS1490" s="191"/>
      <c r="AT1490" s="191"/>
      <c r="AU1490" s="191"/>
      <c r="AV1490" s="191"/>
      <c r="AW1490" s="191"/>
      <c r="AX1490" s="191"/>
      <c r="AY1490" s="191"/>
      <c r="AZ1490" s="191"/>
      <c r="BA1490" s="191"/>
      <c r="BB1490" s="191"/>
      <c r="BC1490" s="191"/>
    </row>
    <row r="1491" spans="34:55" ht="12.75">
      <c r="AH1491" s="154"/>
      <c r="AI1491" s="191"/>
      <c r="AJ1491" s="191"/>
      <c r="AK1491" s="191"/>
      <c r="AL1491" s="191"/>
      <c r="AM1491" s="191"/>
      <c r="AN1491" s="191"/>
      <c r="AO1491" s="191"/>
      <c r="AP1491" s="191"/>
      <c r="AQ1491" s="191"/>
      <c r="AR1491" s="191"/>
      <c r="AS1491" s="191"/>
      <c r="AT1491" s="191"/>
      <c r="AU1491" s="191"/>
      <c r="AV1491" s="191"/>
      <c r="AW1491" s="191"/>
      <c r="AX1491" s="191"/>
      <c r="AY1491" s="191"/>
      <c r="AZ1491" s="191"/>
      <c r="BA1491" s="191"/>
      <c r="BB1491" s="191"/>
      <c r="BC1491" s="191"/>
    </row>
    <row r="1492" spans="34:55" ht="12.75">
      <c r="AH1492" s="154"/>
      <c r="AI1492" s="191"/>
      <c r="AJ1492" s="191"/>
      <c r="AK1492" s="191"/>
      <c r="AL1492" s="191"/>
      <c r="AM1492" s="191"/>
      <c r="AN1492" s="191"/>
      <c r="AO1492" s="191"/>
      <c r="AP1492" s="191"/>
      <c r="AQ1492" s="191"/>
      <c r="AR1492" s="191"/>
      <c r="AS1492" s="191"/>
      <c r="AT1492" s="191"/>
      <c r="AU1492" s="191"/>
      <c r="AV1492" s="191"/>
      <c r="AW1492" s="191"/>
      <c r="AX1492" s="191"/>
      <c r="AY1492" s="191"/>
      <c r="AZ1492" s="191"/>
      <c r="BA1492" s="191"/>
      <c r="BB1492" s="191"/>
      <c r="BC1492" s="191"/>
    </row>
    <row r="1493" spans="34:55" ht="12.75">
      <c r="AH1493" s="154"/>
      <c r="AI1493" s="191"/>
      <c r="AJ1493" s="191"/>
      <c r="AK1493" s="191"/>
      <c r="AL1493" s="191"/>
      <c r="AM1493" s="191"/>
      <c r="AN1493" s="191"/>
      <c r="AO1493" s="191"/>
      <c r="AP1493" s="191"/>
      <c r="AQ1493" s="191"/>
      <c r="AR1493" s="191"/>
      <c r="AS1493" s="191"/>
      <c r="AT1493" s="191"/>
      <c r="AU1493" s="191"/>
      <c r="AV1493" s="191"/>
      <c r="AW1493" s="191"/>
      <c r="AX1493" s="191"/>
      <c r="AY1493" s="191"/>
      <c r="AZ1493" s="191"/>
      <c r="BA1493" s="191"/>
      <c r="BB1493" s="191"/>
      <c r="BC1493" s="191"/>
    </row>
    <row r="1494" spans="34:55" ht="12.75">
      <c r="AH1494" s="154"/>
      <c r="AI1494" s="191"/>
      <c r="AJ1494" s="191"/>
      <c r="AK1494" s="191"/>
      <c r="AL1494" s="191"/>
      <c r="AM1494" s="191"/>
      <c r="AN1494" s="191"/>
      <c r="AO1494" s="191"/>
      <c r="AP1494" s="191"/>
      <c r="AQ1494" s="191"/>
      <c r="AR1494" s="191"/>
      <c r="AS1494" s="191"/>
      <c r="AT1494" s="191"/>
      <c r="AU1494" s="191"/>
      <c r="AV1494" s="191"/>
      <c r="AW1494" s="191"/>
      <c r="AX1494" s="191"/>
      <c r="AY1494" s="191"/>
      <c r="AZ1494" s="191"/>
      <c r="BA1494" s="191"/>
      <c r="BB1494" s="191"/>
      <c r="BC1494" s="191"/>
    </row>
    <row r="1495" spans="34:55" ht="12.75">
      <c r="AH1495" s="154"/>
      <c r="AI1495" s="191"/>
      <c r="AJ1495" s="191"/>
      <c r="AK1495" s="191"/>
      <c r="AL1495" s="191"/>
      <c r="AM1495" s="191"/>
      <c r="AN1495" s="191"/>
      <c r="AO1495" s="191"/>
      <c r="AP1495" s="191"/>
      <c r="AQ1495" s="191"/>
      <c r="AR1495" s="191"/>
      <c r="AS1495" s="191"/>
      <c r="AT1495" s="191"/>
      <c r="AU1495" s="191"/>
      <c r="AV1495" s="191"/>
      <c r="AW1495" s="191"/>
      <c r="AX1495" s="191"/>
      <c r="AY1495" s="191"/>
      <c r="AZ1495" s="191"/>
      <c r="BA1495" s="191"/>
      <c r="BB1495" s="191"/>
      <c r="BC1495" s="191"/>
    </row>
    <row r="1496" spans="34:55" ht="12.75">
      <c r="AH1496" s="154"/>
      <c r="AI1496" s="191"/>
      <c r="AJ1496" s="191"/>
      <c r="AK1496" s="191"/>
      <c r="AL1496" s="191"/>
      <c r="AM1496" s="191"/>
      <c r="AN1496" s="191"/>
      <c r="AO1496" s="191"/>
      <c r="AP1496" s="191"/>
      <c r="AQ1496" s="191"/>
      <c r="AR1496" s="191"/>
      <c r="AS1496" s="191"/>
      <c r="AT1496" s="191"/>
      <c r="AU1496" s="191"/>
      <c r="AV1496" s="191"/>
      <c r="AW1496" s="191"/>
      <c r="AX1496" s="191"/>
      <c r="AY1496" s="191"/>
      <c r="AZ1496" s="191"/>
      <c r="BA1496" s="191"/>
      <c r="BB1496" s="191"/>
      <c r="BC1496" s="191"/>
    </row>
    <row r="1497" spans="34:55" ht="12.75">
      <c r="AH1497" s="154"/>
      <c r="AI1497" s="191"/>
      <c r="AJ1497" s="191"/>
      <c r="AK1497" s="191"/>
      <c r="AL1497" s="191"/>
      <c r="AM1497" s="191"/>
      <c r="AN1497" s="191"/>
      <c r="AO1497" s="191"/>
      <c r="AP1497" s="191"/>
      <c r="AQ1497" s="191"/>
      <c r="AR1497" s="191"/>
      <c r="AS1497" s="191"/>
      <c r="AT1497" s="191"/>
      <c r="AU1497" s="191"/>
      <c r="AV1497" s="191"/>
      <c r="AW1497" s="191"/>
      <c r="AX1497" s="191"/>
      <c r="AY1497" s="191"/>
      <c r="AZ1497" s="191"/>
      <c r="BA1497" s="191"/>
      <c r="BB1497" s="191"/>
      <c r="BC1497" s="191"/>
    </row>
    <row r="1498" spans="34:55" ht="12.75">
      <c r="AH1498" s="154"/>
      <c r="AI1498" s="191"/>
      <c r="AJ1498" s="191"/>
      <c r="AK1498" s="191"/>
      <c r="AL1498" s="191"/>
      <c r="AM1498" s="191"/>
      <c r="AN1498" s="191"/>
      <c r="AO1498" s="191"/>
      <c r="AP1498" s="191"/>
      <c r="AQ1498" s="191"/>
      <c r="AR1498" s="191"/>
      <c r="AS1498" s="191"/>
      <c r="AT1498" s="191"/>
      <c r="AU1498" s="191"/>
      <c r="AV1498" s="191"/>
      <c r="AW1498" s="191"/>
      <c r="AX1498" s="191"/>
      <c r="AY1498" s="191"/>
      <c r="AZ1498" s="191"/>
      <c r="BA1498" s="191"/>
      <c r="BB1498" s="191"/>
      <c r="BC1498" s="191"/>
    </row>
    <row r="1499" spans="34:55" ht="12.75">
      <c r="AH1499" s="154"/>
      <c r="AI1499" s="191"/>
      <c r="AJ1499" s="191"/>
      <c r="AK1499" s="191"/>
      <c r="AL1499" s="191"/>
      <c r="AM1499" s="191"/>
      <c r="AN1499" s="191"/>
      <c r="AO1499" s="191"/>
      <c r="AP1499" s="191"/>
      <c r="AQ1499" s="191"/>
      <c r="AR1499" s="191"/>
      <c r="AS1499" s="191"/>
      <c r="AT1499" s="191"/>
      <c r="AU1499" s="191"/>
      <c r="AV1499" s="191"/>
      <c r="AW1499" s="191"/>
      <c r="AX1499" s="191"/>
      <c r="AY1499" s="191"/>
      <c r="AZ1499" s="191"/>
      <c r="BA1499" s="191"/>
      <c r="BB1499" s="191"/>
      <c r="BC1499" s="191"/>
    </row>
    <row r="1500" spans="34:55" ht="12.75">
      <c r="AH1500" s="154"/>
      <c r="AI1500" s="191"/>
      <c r="AJ1500" s="191"/>
      <c r="AK1500" s="191"/>
      <c r="AL1500" s="191"/>
      <c r="AM1500" s="191"/>
      <c r="AN1500" s="191"/>
      <c r="AO1500" s="191"/>
      <c r="AP1500" s="191"/>
      <c r="AQ1500" s="191"/>
      <c r="AR1500" s="191"/>
      <c r="AS1500" s="191"/>
      <c r="AT1500" s="191"/>
      <c r="AU1500" s="191"/>
      <c r="AV1500" s="191"/>
      <c r="AW1500" s="191"/>
      <c r="AX1500" s="191"/>
      <c r="AY1500" s="191"/>
      <c r="AZ1500" s="191"/>
      <c r="BA1500" s="191"/>
      <c r="BB1500" s="191"/>
      <c r="BC1500" s="191"/>
    </row>
    <row r="1501" spans="34:55" ht="12.75">
      <c r="AH1501" s="154"/>
      <c r="AI1501" s="191"/>
      <c r="AJ1501" s="191"/>
      <c r="AK1501" s="191"/>
      <c r="AL1501" s="191"/>
      <c r="AM1501" s="191"/>
      <c r="AN1501" s="191"/>
      <c r="AO1501" s="191"/>
      <c r="AP1501" s="191"/>
      <c r="AQ1501" s="191"/>
      <c r="AR1501" s="191"/>
      <c r="AS1501" s="191"/>
      <c r="AT1501" s="191"/>
      <c r="AU1501" s="191"/>
      <c r="AV1501" s="191"/>
      <c r="AW1501" s="191"/>
      <c r="AX1501" s="191"/>
      <c r="AY1501" s="191"/>
      <c r="AZ1501" s="191"/>
      <c r="BA1501" s="191"/>
      <c r="BB1501" s="191"/>
      <c r="BC1501" s="191"/>
    </row>
    <row r="1502" spans="34:55" ht="12.75">
      <c r="AH1502" s="154"/>
      <c r="AI1502" s="191"/>
      <c r="AJ1502" s="191"/>
      <c r="AK1502" s="191"/>
      <c r="AL1502" s="191"/>
      <c r="AM1502" s="191"/>
      <c r="AN1502" s="191"/>
      <c r="AO1502" s="191"/>
      <c r="AP1502" s="191"/>
      <c r="AQ1502" s="191"/>
      <c r="AR1502" s="191"/>
      <c r="AS1502" s="191"/>
      <c r="AT1502" s="191"/>
      <c r="AU1502" s="191"/>
      <c r="AV1502" s="191"/>
      <c r="AW1502" s="191"/>
      <c r="AX1502" s="191"/>
      <c r="AY1502" s="191"/>
      <c r="AZ1502" s="191"/>
      <c r="BA1502" s="191"/>
      <c r="BB1502" s="191"/>
      <c r="BC1502" s="191"/>
    </row>
    <row r="1503" spans="34:55" ht="12.75">
      <c r="AH1503" s="154"/>
      <c r="AI1503" s="191"/>
      <c r="AJ1503" s="191"/>
      <c r="AK1503" s="191"/>
      <c r="AL1503" s="191"/>
      <c r="AM1503" s="191"/>
      <c r="AN1503" s="191"/>
      <c r="AO1503" s="191"/>
      <c r="AP1503" s="191"/>
      <c r="AQ1503" s="191"/>
      <c r="AR1503" s="191"/>
      <c r="AS1503" s="191"/>
      <c r="AT1503" s="191"/>
      <c r="AU1503" s="191"/>
      <c r="AV1503" s="191"/>
      <c r="AW1503" s="191"/>
      <c r="AX1503" s="191"/>
      <c r="AY1503" s="191"/>
      <c r="AZ1503" s="191"/>
      <c r="BA1503" s="191"/>
      <c r="BB1503" s="191"/>
      <c r="BC1503" s="191"/>
    </row>
    <row r="1504" spans="34:55" ht="12.75">
      <c r="AH1504" s="154"/>
      <c r="AI1504" s="191"/>
      <c r="AJ1504" s="191"/>
      <c r="AK1504" s="191"/>
      <c r="AL1504" s="191"/>
      <c r="AM1504" s="191"/>
      <c r="AN1504" s="191"/>
      <c r="AO1504" s="191"/>
      <c r="AP1504" s="191"/>
      <c r="AQ1504" s="191"/>
      <c r="AR1504" s="191"/>
      <c r="AS1504" s="191"/>
      <c r="AT1504" s="191"/>
      <c r="AU1504" s="191"/>
      <c r="AV1504" s="191"/>
      <c r="AW1504" s="191"/>
      <c r="AX1504" s="191"/>
      <c r="AY1504" s="191"/>
      <c r="AZ1504" s="191"/>
      <c r="BA1504" s="191"/>
      <c r="BB1504" s="191"/>
      <c r="BC1504" s="191"/>
    </row>
    <row r="1505" spans="34:55" ht="12.75">
      <c r="AH1505" s="154"/>
      <c r="AI1505" s="191"/>
      <c r="AJ1505" s="191"/>
      <c r="AK1505" s="191"/>
      <c r="AL1505" s="191"/>
      <c r="AM1505" s="191"/>
      <c r="AN1505" s="191"/>
      <c r="AO1505" s="191"/>
      <c r="AP1505" s="191"/>
      <c r="AQ1505" s="191"/>
      <c r="AR1505" s="191"/>
      <c r="AS1505" s="191"/>
      <c r="AT1505" s="191"/>
      <c r="AU1505" s="191"/>
      <c r="AV1505" s="191"/>
      <c r="AW1505" s="191"/>
      <c r="AX1505" s="191"/>
      <c r="AY1505" s="191"/>
      <c r="AZ1505" s="191"/>
      <c r="BA1505" s="191"/>
      <c r="BB1505" s="191"/>
      <c r="BC1505" s="191"/>
    </row>
    <row r="1506" spans="34:55" ht="12.75">
      <c r="AH1506" s="154"/>
      <c r="AI1506" s="191"/>
      <c r="AJ1506" s="191"/>
      <c r="AK1506" s="191"/>
      <c r="AL1506" s="191"/>
      <c r="AM1506" s="191"/>
      <c r="AN1506" s="191"/>
      <c r="AO1506" s="191"/>
      <c r="AP1506" s="191"/>
      <c r="AQ1506" s="191"/>
      <c r="AR1506" s="191"/>
      <c r="AS1506" s="191"/>
      <c r="AT1506" s="191"/>
      <c r="AU1506" s="191"/>
      <c r="AV1506" s="191"/>
      <c r="AW1506" s="191"/>
      <c r="AX1506" s="191"/>
      <c r="AY1506" s="191"/>
      <c r="AZ1506" s="191"/>
      <c r="BA1506" s="191"/>
      <c r="BB1506" s="191"/>
      <c r="BC1506" s="191"/>
    </row>
    <row r="1507" spans="34:55" ht="12.75">
      <c r="AH1507" s="154"/>
      <c r="AI1507" s="191"/>
      <c r="AJ1507" s="191"/>
      <c r="AK1507" s="191"/>
      <c r="AL1507" s="191"/>
      <c r="AM1507" s="191"/>
      <c r="AN1507" s="191"/>
      <c r="AO1507" s="191"/>
      <c r="AP1507" s="191"/>
      <c r="AQ1507" s="191"/>
      <c r="AR1507" s="191"/>
      <c r="AS1507" s="191"/>
      <c r="AT1507" s="191"/>
      <c r="AU1507" s="191"/>
      <c r="AV1507" s="191"/>
      <c r="AW1507" s="191"/>
      <c r="AX1507" s="191"/>
      <c r="AY1507" s="191"/>
      <c r="AZ1507" s="191"/>
      <c r="BA1507" s="191"/>
      <c r="BB1507" s="191"/>
      <c r="BC1507" s="191"/>
    </row>
    <row r="1508" spans="34:55" ht="12.75">
      <c r="AH1508" s="154"/>
      <c r="AI1508" s="191"/>
      <c r="AJ1508" s="191"/>
      <c r="AK1508" s="191"/>
      <c r="AL1508" s="191"/>
      <c r="AM1508" s="191"/>
      <c r="AN1508" s="191"/>
      <c r="AO1508" s="191"/>
      <c r="AP1508" s="191"/>
      <c r="AQ1508" s="191"/>
      <c r="AR1508" s="191"/>
      <c r="AS1508" s="191"/>
      <c r="AT1508" s="191"/>
      <c r="AU1508" s="191"/>
      <c r="AV1508" s="191"/>
      <c r="AW1508" s="191"/>
      <c r="AX1508" s="191"/>
      <c r="AY1508" s="191"/>
      <c r="AZ1508" s="191"/>
      <c r="BA1508" s="191"/>
      <c r="BB1508" s="191"/>
      <c r="BC1508" s="191"/>
    </row>
    <row r="1509" spans="34:55" ht="12.75">
      <c r="AH1509" s="154"/>
      <c r="AI1509" s="191"/>
      <c r="AJ1509" s="191"/>
      <c r="AK1509" s="191"/>
      <c r="AL1509" s="191"/>
      <c r="AM1509" s="191"/>
      <c r="AN1509" s="191"/>
      <c r="AO1509" s="191"/>
      <c r="AP1509" s="191"/>
      <c r="AQ1509" s="191"/>
      <c r="AR1509" s="191"/>
      <c r="AS1509" s="191"/>
      <c r="AT1509" s="191"/>
      <c r="AU1509" s="191"/>
      <c r="AV1509" s="191"/>
      <c r="AW1509" s="191"/>
      <c r="AX1509" s="191"/>
      <c r="AY1509" s="191"/>
      <c r="AZ1509" s="191"/>
      <c r="BA1509" s="191"/>
      <c r="BB1509" s="191"/>
      <c r="BC1509" s="191"/>
    </row>
    <row r="1510" spans="34:55" ht="12.75">
      <c r="AH1510" s="154"/>
      <c r="AI1510" s="191"/>
      <c r="AJ1510" s="191"/>
      <c r="AK1510" s="191"/>
      <c r="AL1510" s="191"/>
      <c r="AM1510" s="191"/>
      <c r="AN1510" s="191"/>
      <c r="AO1510" s="191"/>
      <c r="AP1510" s="191"/>
      <c r="AQ1510" s="191"/>
      <c r="AR1510" s="191"/>
      <c r="AS1510" s="191"/>
      <c r="AT1510" s="191"/>
      <c r="AU1510" s="191"/>
      <c r="AV1510" s="191"/>
      <c r="AW1510" s="191"/>
      <c r="AX1510" s="191"/>
      <c r="AY1510" s="191"/>
      <c r="AZ1510" s="191"/>
      <c r="BA1510" s="191"/>
      <c r="BB1510" s="191"/>
      <c r="BC1510" s="191"/>
    </row>
    <row r="1511" spans="34:55" ht="12.75">
      <c r="AH1511" s="154"/>
      <c r="AI1511" s="191"/>
      <c r="AJ1511" s="191"/>
      <c r="AK1511" s="191"/>
      <c r="AL1511" s="191"/>
      <c r="AM1511" s="191"/>
      <c r="AN1511" s="191"/>
      <c r="AO1511" s="191"/>
      <c r="AP1511" s="191"/>
      <c r="AQ1511" s="191"/>
      <c r="AR1511" s="191"/>
      <c r="AS1511" s="191"/>
      <c r="AT1511" s="191"/>
      <c r="AU1511" s="191"/>
      <c r="AV1511" s="191"/>
      <c r="AW1511" s="191"/>
      <c r="AX1511" s="191"/>
      <c r="AY1511" s="191"/>
      <c r="AZ1511" s="191"/>
      <c r="BA1511" s="191"/>
      <c r="BB1511" s="191"/>
      <c r="BC1511" s="191"/>
    </row>
    <row r="1512" spans="34:55" ht="12.75">
      <c r="AH1512" s="154"/>
      <c r="AI1512" s="191"/>
      <c r="AJ1512" s="191"/>
      <c r="AK1512" s="191"/>
      <c r="AL1512" s="191"/>
      <c r="AM1512" s="191"/>
      <c r="AN1512" s="191"/>
      <c r="AO1512" s="191"/>
      <c r="AP1512" s="191"/>
      <c r="AQ1512" s="191"/>
      <c r="AR1512" s="191"/>
      <c r="AS1512" s="191"/>
      <c r="AT1512" s="191"/>
      <c r="AU1512" s="191"/>
      <c r="AV1512" s="191"/>
      <c r="AW1512" s="191"/>
      <c r="AX1512" s="191"/>
      <c r="AY1512" s="191"/>
      <c r="AZ1512" s="191"/>
      <c r="BA1512" s="191"/>
      <c r="BB1512" s="191"/>
      <c r="BC1512" s="191"/>
    </row>
    <row r="1513" spans="34:55" ht="12.75">
      <c r="AH1513" s="154"/>
      <c r="AI1513" s="191"/>
      <c r="AJ1513" s="191"/>
      <c r="AK1513" s="191"/>
      <c r="AL1513" s="191"/>
      <c r="AM1513" s="191"/>
      <c r="AN1513" s="191"/>
      <c r="AO1513" s="191"/>
      <c r="AP1513" s="191"/>
      <c r="AQ1513" s="191"/>
      <c r="AR1513" s="191"/>
      <c r="AS1513" s="191"/>
      <c r="AT1513" s="191"/>
      <c r="AU1513" s="191"/>
      <c r="AV1513" s="191"/>
      <c r="AW1513" s="191"/>
      <c r="AX1513" s="191"/>
      <c r="AY1513" s="191"/>
      <c r="AZ1513" s="191"/>
      <c r="BA1513" s="191"/>
      <c r="BB1513" s="191"/>
      <c r="BC1513" s="191"/>
    </row>
    <row r="1514" spans="34:55" ht="12.75">
      <c r="AH1514" s="154"/>
      <c r="AI1514" s="191"/>
      <c r="AJ1514" s="191"/>
      <c r="AK1514" s="191"/>
      <c r="AL1514" s="191"/>
      <c r="AM1514" s="191"/>
      <c r="AN1514" s="191"/>
      <c r="AO1514" s="191"/>
      <c r="AP1514" s="191"/>
      <c r="AQ1514" s="191"/>
      <c r="AR1514" s="191"/>
      <c r="AS1514" s="191"/>
      <c r="AT1514" s="191"/>
      <c r="AU1514" s="191"/>
      <c r="AV1514" s="191"/>
      <c r="AW1514" s="191"/>
      <c r="AX1514" s="191"/>
      <c r="AY1514" s="191"/>
      <c r="AZ1514" s="191"/>
      <c r="BA1514" s="191"/>
      <c r="BB1514" s="191"/>
      <c r="BC1514" s="191"/>
    </row>
    <row r="1515" spans="34:55" ht="12.75">
      <c r="AH1515" s="154"/>
      <c r="AI1515" s="191"/>
      <c r="AJ1515" s="191"/>
      <c r="AK1515" s="191"/>
      <c r="AL1515" s="191"/>
      <c r="AM1515" s="191"/>
      <c r="AN1515" s="191"/>
      <c r="AO1515" s="191"/>
      <c r="AP1515" s="191"/>
      <c r="AQ1515" s="191"/>
      <c r="AR1515" s="191"/>
      <c r="AS1515" s="191"/>
      <c r="AT1515" s="191"/>
      <c r="AU1515" s="191"/>
      <c r="AV1515" s="191"/>
      <c r="AW1515" s="191"/>
      <c r="AX1515" s="191"/>
      <c r="AY1515" s="191"/>
      <c r="AZ1515" s="191"/>
      <c r="BA1515" s="191"/>
      <c r="BB1515" s="191"/>
      <c r="BC1515" s="191"/>
    </row>
    <row r="1516" spans="34:55" ht="12.75">
      <c r="AH1516" s="154"/>
      <c r="AI1516" s="191"/>
      <c r="AJ1516" s="191"/>
      <c r="AK1516" s="191"/>
      <c r="AL1516" s="191"/>
      <c r="AM1516" s="191"/>
      <c r="AN1516" s="191"/>
      <c r="AO1516" s="191"/>
      <c r="AP1516" s="191"/>
      <c r="AQ1516" s="191"/>
      <c r="AR1516" s="191"/>
      <c r="AS1516" s="191"/>
      <c r="AT1516" s="191"/>
      <c r="AU1516" s="191"/>
      <c r="AV1516" s="191"/>
      <c r="AW1516" s="191"/>
      <c r="AX1516" s="191"/>
      <c r="AY1516" s="191"/>
      <c r="AZ1516" s="191"/>
      <c r="BA1516" s="191"/>
      <c r="BB1516" s="191"/>
      <c r="BC1516" s="191"/>
    </row>
    <row r="1517" spans="34:55" ht="12.75">
      <c r="AH1517" s="154"/>
      <c r="AI1517" s="191"/>
      <c r="AJ1517" s="191"/>
      <c r="AK1517" s="191"/>
      <c r="AL1517" s="191"/>
      <c r="AM1517" s="191"/>
      <c r="AN1517" s="191"/>
      <c r="AO1517" s="191"/>
      <c r="AP1517" s="191"/>
      <c r="AQ1517" s="191"/>
      <c r="AR1517" s="191"/>
      <c r="AS1517" s="191"/>
      <c r="AT1517" s="191"/>
      <c r="AU1517" s="191"/>
      <c r="AV1517" s="191"/>
      <c r="AW1517" s="191"/>
      <c r="AX1517" s="191"/>
      <c r="AY1517" s="191"/>
      <c r="AZ1517" s="191"/>
      <c r="BA1517" s="191"/>
      <c r="BB1517" s="191"/>
      <c r="BC1517" s="191"/>
    </row>
    <row r="1518" spans="34:55" ht="12.75">
      <c r="AH1518" s="154"/>
      <c r="AI1518" s="191"/>
      <c r="AJ1518" s="191"/>
      <c r="AK1518" s="191"/>
      <c r="AL1518" s="191"/>
      <c r="AM1518" s="191"/>
      <c r="AN1518" s="191"/>
      <c r="AO1518" s="191"/>
      <c r="AP1518" s="191"/>
      <c r="AQ1518" s="191"/>
      <c r="AR1518" s="191"/>
      <c r="AS1518" s="191"/>
      <c r="AT1518" s="191"/>
      <c r="AU1518" s="191"/>
      <c r="AV1518" s="191"/>
      <c r="AW1518" s="191"/>
      <c r="AX1518" s="191"/>
      <c r="AY1518" s="191"/>
      <c r="AZ1518" s="191"/>
      <c r="BA1518" s="191"/>
      <c r="BB1518" s="191"/>
      <c r="BC1518" s="191"/>
    </row>
    <row r="1519" spans="34:55" ht="12.75">
      <c r="AH1519" s="154"/>
      <c r="AI1519" s="191"/>
      <c r="AJ1519" s="191"/>
      <c r="AK1519" s="191"/>
      <c r="AL1519" s="191"/>
      <c r="AM1519" s="191"/>
      <c r="AN1519" s="191"/>
      <c r="AO1519" s="191"/>
      <c r="AP1519" s="191"/>
      <c r="AQ1519" s="191"/>
      <c r="AR1519" s="191"/>
      <c r="AS1519" s="191"/>
      <c r="AT1519" s="191"/>
      <c r="AU1519" s="191"/>
      <c r="AV1519" s="191"/>
      <c r="AW1519" s="191"/>
      <c r="AX1519" s="191"/>
      <c r="AY1519" s="191"/>
      <c r="AZ1519" s="191"/>
      <c r="BA1519" s="191"/>
      <c r="BB1519" s="191"/>
      <c r="BC1519" s="191"/>
    </row>
    <row r="1520" spans="34:55" ht="12.75">
      <c r="AH1520" s="154"/>
      <c r="AI1520" s="191"/>
      <c r="AJ1520" s="191"/>
      <c r="AK1520" s="191"/>
      <c r="AL1520" s="191"/>
      <c r="AM1520" s="191"/>
      <c r="AN1520" s="191"/>
      <c r="AO1520" s="191"/>
      <c r="AP1520" s="191"/>
      <c r="AQ1520" s="191"/>
      <c r="AR1520" s="191"/>
      <c r="AS1520" s="191"/>
      <c r="AT1520" s="191"/>
      <c r="AU1520" s="191"/>
      <c r="AV1520" s="191"/>
      <c r="AW1520" s="191"/>
      <c r="AX1520" s="191"/>
      <c r="AY1520" s="191"/>
      <c r="AZ1520" s="191"/>
      <c r="BA1520" s="191"/>
      <c r="BB1520" s="191"/>
      <c r="BC1520" s="191"/>
    </row>
    <row r="1521" spans="34:55" ht="12.75">
      <c r="AH1521" s="154"/>
      <c r="AI1521" s="191"/>
      <c r="AJ1521" s="191"/>
      <c r="AK1521" s="191"/>
      <c r="AL1521" s="191"/>
      <c r="AM1521" s="191"/>
      <c r="AN1521" s="191"/>
      <c r="AO1521" s="191"/>
      <c r="AP1521" s="191"/>
      <c r="AQ1521" s="191"/>
      <c r="AR1521" s="191"/>
      <c r="AS1521" s="191"/>
      <c r="AT1521" s="191"/>
      <c r="AU1521" s="191"/>
      <c r="AV1521" s="191"/>
      <c r="AW1521" s="191"/>
      <c r="AX1521" s="191"/>
      <c r="AY1521" s="191"/>
      <c r="AZ1521" s="191"/>
      <c r="BA1521" s="191"/>
      <c r="BB1521" s="191"/>
      <c r="BC1521" s="191"/>
    </row>
    <row r="1522" spans="34:55" ht="12.75">
      <c r="AH1522" s="154"/>
      <c r="AI1522" s="191"/>
      <c r="AJ1522" s="191"/>
      <c r="AK1522" s="191"/>
      <c r="AL1522" s="191"/>
      <c r="AM1522" s="191"/>
      <c r="AN1522" s="191"/>
      <c r="AO1522" s="191"/>
      <c r="AP1522" s="191"/>
      <c r="AQ1522" s="191"/>
      <c r="AR1522" s="191"/>
      <c r="AS1522" s="191"/>
      <c r="AT1522" s="191"/>
      <c r="AU1522" s="191"/>
      <c r="AV1522" s="191"/>
      <c r="AW1522" s="191"/>
      <c r="AX1522" s="191"/>
      <c r="AY1522" s="191"/>
      <c r="AZ1522" s="191"/>
      <c r="BA1522" s="191"/>
      <c r="BB1522" s="191"/>
      <c r="BC1522" s="191"/>
    </row>
    <row r="1523" spans="34:55" ht="12.75">
      <c r="AH1523" s="154"/>
      <c r="AI1523" s="191"/>
      <c r="AJ1523" s="191"/>
      <c r="AK1523" s="191"/>
      <c r="AL1523" s="191"/>
      <c r="AM1523" s="191"/>
      <c r="AN1523" s="191"/>
      <c r="AO1523" s="191"/>
      <c r="AP1523" s="191"/>
      <c r="AQ1523" s="191"/>
      <c r="AR1523" s="191"/>
      <c r="AS1523" s="191"/>
      <c r="AT1523" s="191"/>
      <c r="AU1523" s="191"/>
      <c r="AV1523" s="191"/>
      <c r="AW1523" s="191"/>
      <c r="AX1523" s="191"/>
      <c r="AY1523" s="191"/>
      <c r="AZ1523" s="191"/>
      <c r="BA1523" s="191"/>
      <c r="BB1523" s="191"/>
      <c r="BC1523" s="191"/>
    </row>
    <row r="1524" spans="34:55" ht="12.75">
      <c r="AH1524" s="154"/>
      <c r="AI1524" s="191"/>
      <c r="AJ1524" s="191"/>
      <c r="AK1524" s="191"/>
      <c r="AL1524" s="191"/>
      <c r="AM1524" s="191"/>
      <c r="AN1524" s="191"/>
      <c r="AO1524" s="191"/>
      <c r="AP1524" s="191"/>
      <c r="AQ1524" s="191"/>
      <c r="AR1524" s="191"/>
      <c r="AS1524" s="191"/>
      <c r="AT1524" s="191"/>
      <c r="AU1524" s="191"/>
      <c r="AV1524" s="191"/>
      <c r="AW1524" s="191"/>
      <c r="AX1524" s="191"/>
      <c r="AY1524" s="191"/>
      <c r="AZ1524" s="191"/>
      <c r="BA1524" s="191"/>
      <c r="BB1524" s="191"/>
      <c r="BC1524" s="191"/>
    </row>
    <row r="1525" spans="34:55" ht="12.75">
      <c r="AH1525" s="154"/>
      <c r="AI1525" s="191"/>
      <c r="AJ1525" s="191"/>
      <c r="AK1525" s="191"/>
      <c r="AL1525" s="191"/>
      <c r="AM1525" s="191"/>
      <c r="AN1525" s="191"/>
      <c r="AO1525" s="191"/>
      <c r="AP1525" s="191"/>
      <c r="AQ1525" s="191"/>
      <c r="AR1525" s="191"/>
      <c r="AS1525" s="191"/>
      <c r="AT1525" s="191"/>
      <c r="AU1525" s="191"/>
      <c r="AV1525" s="191"/>
      <c r="AW1525" s="191"/>
      <c r="AX1525" s="191"/>
      <c r="AY1525" s="191"/>
      <c r="AZ1525" s="191"/>
      <c r="BA1525" s="191"/>
      <c r="BB1525" s="191"/>
      <c r="BC1525" s="191"/>
    </row>
    <row r="1526" spans="34:55" ht="12.75">
      <c r="AH1526" s="154"/>
      <c r="AI1526" s="191"/>
      <c r="AJ1526" s="191"/>
      <c r="AK1526" s="191"/>
      <c r="AL1526" s="191"/>
      <c r="AM1526" s="191"/>
      <c r="AN1526" s="191"/>
      <c r="AO1526" s="191"/>
      <c r="AP1526" s="191"/>
      <c r="AQ1526" s="191"/>
      <c r="AR1526" s="191"/>
      <c r="AS1526" s="191"/>
      <c r="AT1526" s="191"/>
      <c r="AU1526" s="191"/>
      <c r="AV1526" s="191"/>
      <c r="AW1526" s="191"/>
      <c r="AX1526" s="191"/>
      <c r="AY1526" s="191"/>
      <c r="AZ1526" s="191"/>
      <c r="BA1526" s="191"/>
      <c r="BB1526" s="191"/>
      <c r="BC1526" s="191"/>
    </row>
    <row r="1527" spans="34:55" ht="12.75">
      <c r="AH1527" s="154"/>
      <c r="AI1527" s="191"/>
      <c r="AJ1527" s="191"/>
      <c r="AK1527" s="191"/>
      <c r="AL1527" s="191"/>
      <c r="AM1527" s="191"/>
      <c r="AN1527" s="191"/>
      <c r="AO1527" s="191"/>
      <c r="AP1527" s="191"/>
      <c r="AQ1527" s="191"/>
      <c r="AR1527" s="191"/>
      <c r="AS1527" s="191"/>
      <c r="AT1527" s="191"/>
      <c r="AU1527" s="191"/>
      <c r="AV1527" s="191"/>
      <c r="AW1527" s="191"/>
      <c r="AX1527" s="191"/>
      <c r="AY1527" s="191"/>
      <c r="AZ1527" s="191"/>
      <c r="BA1527" s="191"/>
      <c r="BB1527" s="191"/>
      <c r="BC1527" s="191"/>
    </row>
    <row r="1528" spans="34:55" ht="12.75">
      <c r="AH1528" s="154"/>
      <c r="AI1528" s="191"/>
      <c r="AJ1528" s="191"/>
      <c r="AK1528" s="191"/>
      <c r="AL1528" s="191"/>
      <c r="AM1528" s="191"/>
      <c r="AN1528" s="191"/>
      <c r="AO1528" s="191"/>
      <c r="AP1528" s="191"/>
      <c r="AQ1528" s="191"/>
      <c r="AR1528" s="191"/>
      <c r="AS1528" s="191"/>
      <c r="AT1528" s="191"/>
      <c r="AU1528" s="191"/>
      <c r="AV1528" s="191"/>
      <c r="AW1528" s="191"/>
      <c r="AX1528" s="191"/>
      <c r="AY1528" s="191"/>
      <c r="AZ1528" s="191"/>
      <c r="BA1528" s="191"/>
      <c r="BB1528" s="191"/>
      <c r="BC1528" s="191"/>
    </row>
    <row r="1529" spans="34:55" ht="12.75">
      <c r="AH1529" s="154"/>
      <c r="AI1529" s="191"/>
      <c r="AJ1529" s="191"/>
      <c r="AK1529" s="191"/>
      <c r="AL1529" s="191"/>
      <c r="AM1529" s="191"/>
      <c r="AN1529" s="191"/>
      <c r="AO1529" s="191"/>
      <c r="AP1529" s="191"/>
      <c r="AQ1529" s="191"/>
      <c r="AR1529" s="191"/>
      <c r="AS1529" s="191"/>
      <c r="AT1529" s="191"/>
      <c r="AU1529" s="191"/>
      <c r="AV1529" s="191"/>
      <c r="AW1529" s="191"/>
      <c r="AX1529" s="191"/>
      <c r="AY1529" s="191"/>
      <c r="AZ1529" s="191"/>
      <c r="BA1529" s="191"/>
      <c r="BB1529" s="191"/>
      <c r="BC1529" s="191"/>
    </row>
    <row r="1530" spans="34:55" ht="12.75">
      <c r="AH1530" s="154"/>
      <c r="AI1530" s="191"/>
      <c r="AJ1530" s="191"/>
      <c r="AK1530" s="191"/>
      <c r="AL1530" s="191"/>
      <c r="AM1530" s="191"/>
      <c r="AN1530" s="191"/>
      <c r="AO1530" s="191"/>
      <c r="AP1530" s="191"/>
      <c r="AQ1530" s="191"/>
      <c r="AR1530" s="191"/>
      <c r="AS1530" s="191"/>
      <c r="AT1530" s="191"/>
      <c r="AU1530" s="191"/>
      <c r="AV1530" s="191"/>
      <c r="AW1530" s="191"/>
      <c r="AX1530" s="191"/>
      <c r="AY1530" s="191"/>
      <c r="AZ1530" s="191"/>
      <c r="BA1530" s="191"/>
      <c r="BB1530" s="191"/>
      <c r="BC1530" s="191"/>
    </row>
    <row r="1531" spans="34:55" ht="12.75">
      <c r="AH1531" s="154"/>
      <c r="AI1531" s="191"/>
      <c r="AJ1531" s="191"/>
      <c r="AK1531" s="191"/>
      <c r="AL1531" s="191"/>
      <c r="AM1531" s="191"/>
      <c r="AN1531" s="191"/>
      <c r="AO1531" s="191"/>
      <c r="AP1531" s="191"/>
      <c r="AQ1531" s="191"/>
      <c r="AR1531" s="191"/>
      <c r="AS1531" s="191"/>
      <c r="AT1531" s="191"/>
      <c r="AU1531" s="191"/>
      <c r="AV1531" s="191"/>
      <c r="AW1531" s="191"/>
      <c r="AX1531" s="191"/>
      <c r="AY1531" s="191"/>
      <c r="AZ1531" s="191"/>
      <c r="BA1531" s="191"/>
      <c r="BB1531" s="191"/>
      <c r="BC1531" s="191"/>
    </row>
    <row r="1532" spans="34:55" ht="12.75">
      <c r="AH1532" s="154"/>
      <c r="AI1532" s="191"/>
      <c r="AJ1532" s="191"/>
      <c r="AK1532" s="191"/>
      <c r="AL1532" s="191"/>
      <c r="AM1532" s="191"/>
      <c r="AN1532" s="191"/>
      <c r="AO1532" s="191"/>
      <c r="AP1532" s="191"/>
      <c r="AQ1532" s="191"/>
      <c r="AR1532" s="191"/>
      <c r="AS1532" s="191"/>
      <c r="AT1532" s="191"/>
      <c r="AU1532" s="191"/>
      <c r="AV1532" s="191"/>
      <c r="AW1532" s="191"/>
      <c r="AX1532" s="191"/>
      <c r="AY1532" s="191"/>
      <c r="AZ1532" s="191"/>
      <c r="BA1532" s="191"/>
      <c r="BB1532" s="191"/>
      <c r="BC1532" s="191"/>
    </row>
    <row r="1533" spans="34:55" ht="12.75">
      <c r="AH1533" s="154"/>
      <c r="AI1533" s="191"/>
      <c r="AJ1533" s="191"/>
      <c r="AK1533" s="191"/>
      <c r="AL1533" s="191"/>
      <c r="AM1533" s="191"/>
      <c r="AN1533" s="191"/>
      <c r="AO1533" s="191"/>
      <c r="AP1533" s="191"/>
      <c r="AQ1533" s="191"/>
      <c r="AR1533" s="191"/>
      <c r="AS1533" s="191"/>
      <c r="AT1533" s="191"/>
      <c r="AU1533" s="191"/>
      <c r="AV1533" s="191"/>
      <c r="AW1533" s="191"/>
      <c r="AX1533" s="191"/>
      <c r="AY1533" s="191"/>
      <c r="AZ1533" s="191"/>
      <c r="BA1533" s="191"/>
      <c r="BB1533" s="191"/>
      <c r="BC1533" s="191"/>
    </row>
    <row r="1534" spans="34:55" ht="12.75">
      <c r="AH1534" s="154"/>
      <c r="AI1534" s="191"/>
      <c r="AJ1534" s="191"/>
      <c r="AK1534" s="191"/>
      <c r="AL1534" s="191"/>
      <c r="AM1534" s="191"/>
      <c r="AN1534" s="191"/>
      <c r="AO1534" s="191"/>
      <c r="AP1534" s="191"/>
      <c r="AQ1534" s="191"/>
      <c r="AR1534" s="191"/>
      <c r="AS1534" s="191"/>
      <c r="AT1534" s="191"/>
      <c r="AU1534" s="191"/>
      <c r="AV1534" s="191"/>
      <c r="AW1534" s="191"/>
      <c r="AX1534" s="191"/>
      <c r="AY1534" s="191"/>
      <c r="AZ1534" s="191"/>
      <c r="BA1534" s="191"/>
      <c r="BB1534" s="191"/>
      <c r="BC1534" s="191"/>
    </row>
    <row r="1535" spans="34:55" ht="12.75">
      <c r="AH1535" s="154"/>
      <c r="AI1535" s="191"/>
      <c r="AJ1535" s="191"/>
      <c r="AK1535" s="191"/>
      <c r="AL1535" s="191"/>
      <c r="AM1535" s="191"/>
      <c r="AN1535" s="191"/>
      <c r="AO1535" s="191"/>
      <c r="AP1535" s="191"/>
      <c r="AQ1535" s="191"/>
      <c r="AR1535" s="191"/>
      <c r="AS1535" s="191"/>
      <c r="AT1535" s="191"/>
      <c r="AU1535" s="191"/>
      <c r="AV1535" s="191"/>
      <c r="AW1535" s="191"/>
      <c r="AX1535" s="191"/>
      <c r="AY1535" s="191"/>
      <c r="AZ1535" s="191"/>
      <c r="BA1535" s="191"/>
      <c r="BB1535" s="191"/>
      <c r="BC1535" s="191"/>
    </row>
    <row r="1536" spans="34:55" ht="12.75">
      <c r="AH1536" s="154"/>
      <c r="AI1536" s="191"/>
      <c r="AJ1536" s="191"/>
      <c r="AK1536" s="191"/>
      <c r="AL1536" s="191"/>
      <c r="AM1536" s="191"/>
      <c r="AN1536" s="191"/>
      <c r="AO1536" s="191"/>
      <c r="AP1536" s="191"/>
      <c r="AQ1536" s="191"/>
      <c r="AR1536" s="191"/>
      <c r="AS1536" s="191"/>
      <c r="AT1536" s="191"/>
      <c r="AU1536" s="191"/>
      <c r="AV1536" s="191"/>
      <c r="AW1536" s="191"/>
      <c r="AX1536" s="191"/>
      <c r="AY1536" s="191"/>
      <c r="AZ1536" s="191"/>
      <c r="BA1536" s="191"/>
      <c r="BB1536" s="191"/>
      <c r="BC1536" s="191"/>
    </row>
    <row r="1537" spans="34:55" ht="12.75">
      <c r="AH1537" s="154"/>
      <c r="AI1537" s="191"/>
      <c r="AJ1537" s="191"/>
      <c r="AK1537" s="191"/>
      <c r="AL1537" s="191"/>
      <c r="AM1537" s="191"/>
      <c r="AN1537" s="191"/>
      <c r="AO1537" s="191"/>
      <c r="AP1537" s="191"/>
      <c r="AQ1537" s="191"/>
      <c r="AR1537" s="191"/>
      <c r="AS1537" s="191"/>
      <c r="AT1537" s="191"/>
      <c r="AU1537" s="191"/>
      <c r="AV1537" s="191"/>
      <c r="AW1537" s="191"/>
      <c r="AX1537" s="191"/>
      <c r="AY1537" s="191"/>
      <c r="AZ1537" s="191"/>
      <c r="BA1537" s="191"/>
      <c r="BB1537" s="191"/>
      <c r="BC1537" s="191"/>
    </row>
    <row r="1538" spans="34:55" ht="12.75">
      <c r="AH1538" s="154"/>
      <c r="AI1538" s="191"/>
      <c r="AJ1538" s="191"/>
      <c r="AK1538" s="191"/>
      <c r="AL1538" s="191"/>
      <c r="AM1538" s="191"/>
      <c r="AN1538" s="191"/>
      <c r="AO1538" s="191"/>
      <c r="AP1538" s="191"/>
      <c r="AQ1538" s="191"/>
      <c r="AR1538" s="191"/>
      <c r="AS1538" s="191"/>
      <c r="AT1538" s="191"/>
      <c r="AU1538" s="191"/>
      <c r="AV1538" s="191"/>
      <c r="AW1538" s="191"/>
      <c r="AX1538" s="191"/>
      <c r="AY1538" s="191"/>
      <c r="AZ1538" s="191"/>
      <c r="BA1538" s="191"/>
      <c r="BB1538" s="191"/>
      <c r="BC1538" s="191"/>
    </row>
    <row r="1539" spans="34:55" ht="12.75">
      <c r="AH1539" s="154"/>
      <c r="AI1539" s="191"/>
      <c r="AJ1539" s="191"/>
      <c r="AK1539" s="191"/>
      <c r="AL1539" s="191"/>
      <c r="AM1539" s="191"/>
      <c r="AN1539" s="191"/>
      <c r="AO1539" s="191"/>
      <c r="AP1539" s="191"/>
      <c r="AQ1539" s="191"/>
      <c r="AR1539" s="191"/>
      <c r="AS1539" s="191"/>
      <c r="AT1539" s="191"/>
      <c r="AU1539" s="191"/>
      <c r="AV1539" s="191"/>
      <c r="AW1539" s="191"/>
      <c r="AX1539" s="191"/>
      <c r="AY1539" s="191"/>
      <c r="AZ1539" s="191"/>
      <c r="BA1539" s="191"/>
      <c r="BB1539" s="191"/>
      <c r="BC1539" s="191"/>
    </row>
    <row r="1540" spans="34:55" ht="12.75">
      <c r="AH1540" s="154"/>
      <c r="AI1540" s="191"/>
      <c r="AJ1540" s="191"/>
      <c r="AK1540" s="191"/>
      <c r="AL1540" s="191"/>
      <c r="AM1540" s="191"/>
      <c r="AN1540" s="191"/>
      <c r="AO1540" s="191"/>
      <c r="AP1540" s="191"/>
      <c r="AQ1540" s="191"/>
      <c r="AR1540" s="191"/>
      <c r="AS1540" s="191"/>
      <c r="AT1540" s="191"/>
      <c r="AU1540" s="191"/>
      <c r="AV1540" s="191"/>
      <c r="AW1540" s="191"/>
      <c r="AX1540" s="191"/>
      <c r="AY1540" s="191"/>
      <c r="AZ1540" s="191"/>
      <c r="BA1540" s="191"/>
      <c r="BB1540" s="191"/>
      <c r="BC1540" s="191"/>
    </row>
    <row r="1541" spans="34:55" ht="12.75">
      <c r="AH1541" s="154"/>
      <c r="AI1541" s="191"/>
      <c r="AJ1541" s="191"/>
      <c r="AK1541" s="191"/>
      <c r="AL1541" s="191"/>
      <c r="AM1541" s="191"/>
      <c r="AN1541" s="191"/>
      <c r="AO1541" s="191"/>
      <c r="AP1541" s="191"/>
      <c r="AQ1541" s="191"/>
      <c r="AR1541" s="191"/>
      <c r="AS1541" s="191"/>
      <c r="AT1541" s="191"/>
      <c r="AU1541" s="191"/>
      <c r="AV1541" s="191"/>
      <c r="AW1541" s="191"/>
      <c r="AX1541" s="191"/>
      <c r="AY1541" s="191"/>
      <c r="AZ1541" s="191"/>
      <c r="BA1541" s="191"/>
      <c r="BB1541" s="191"/>
      <c r="BC1541" s="191"/>
    </row>
    <row r="1542" spans="34:55" ht="12.75">
      <c r="AH1542" s="154"/>
      <c r="AI1542" s="191"/>
      <c r="AJ1542" s="191"/>
      <c r="AK1542" s="191"/>
      <c r="AL1542" s="191"/>
      <c r="AM1542" s="191"/>
      <c r="AN1542" s="191"/>
      <c r="AO1542" s="191"/>
      <c r="AP1542" s="191"/>
      <c r="AQ1542" s="191"/>
      <c r="AR1542" s="191"/>
      <c r="AS1542" s="191"/>
      <c r="AT1542" s="191"/>
      <c r="AU1542" s="191"/>
      <c r="AV1542" s="191"/>
      <c r="AW1542" s="191"/>
      <c r="AX1542" s="191"/>
      <c r="AY1542" s="191"/>
      <c r="AZ1542" s="191"/>
      <c r="BA1542" s="191"/>
      <c r="BB1542" s="191"/>
      <c r="BC1542" s="191"/>
    </row>
    <row r="1543" spans="34:55" ht="12.75">
      <c r="AH1543" s="154"/>
      <c r="AI1543" s="191"/>
      <c r="AJ1543" s="191"/>
      <c r="AK1543" s="191"/>
      <c r="AL1543" s="191"/>
      <c r="AM1543" s="191"/>
      <c r="AN1543" s="191"/>
      <c r="AO1543" s="191"/>
      <c r="AP1543" s="191"/>
      <c r="AQ1543" s="191"/>
      <c r="AR1543" s="191"/>
      <c r="AS1543" s="191"/>
      <c r="AT1543" s="191"/>
      <c r="AU1543" s="191"/>
      <c r="AV1543" s="191"/>
      <c r="AW1543" s="191"/>
      <c r="AX1543" s="191"/>
      <c r="AY1543" s="191"/>
      <c r="AZ1543" s="191"/>
      <c r="BA1543" s="191"/>
      <c r="BB1543" s="191"/>
      <c r="BC1543" s="191"/>
    </row>
    <row r="1544" spans="34:55" ht="12.75">
      <c r="AH1544" s="154"/>
      <c r="AI1544" s="191"/>
      <c r="AJ1544" s="191"/>
      <c r="AK1544" s="191"/>
      <c r="AL1544" s="191"/>
      <c r="AM1544" s="191"/>
      <c r="AN1544" s="191"/>
      <c r="AO1544" s="191"/>
      <c r="AP1544" s="191"/>
      <c r="AQ1544" s="191"/>
      <c r="AR1544" s="191"/>
      <c r="AS1544" s="191"/>
      <c r="AT1544" s="191"/>
      <c r="AU1544" s="191"/>
      <c r="AV1544" s="191"/>
      <c r="AW1544" s="191"/>
      <c r="AX1544" s="191"/>
      <c r="AY1544" s="191"/>
      <c r="AZ1544" s="191"/>
      <c r="BA1544" s="191"/>
      <c r="BB1544" s="191"/>
      <c r="BC1544" s="191"/>
    </row>
    <row r="1545" spans="34:55" ht="12.75">
      <c r="AH1545" s="154"/>
      <c r="AI1545" s="191"/>
      <c r="AJ1545" s="191"/>
      <c r="AK1545" s="191"/>
      <c r="AL1545" s="191"/>
      <c r="AM1545" s="191"/>
      <c r="AN1545" s="191"/>
      <c r="AO1545" s="191"/>
      <c r="AP1545" s="191"/>
      <c r="AQ1545" s="191"/>
      <c r="AR1545" s="191"/>
      <c r="AS1545" s="191"/>
      <c r="AT1545" s="191"/>
      <c r="AU1545" s="191"/>
      <c r="AV1545" s="191"/>
      <c r="AW1545" s="191"/>
      <c r="AX1545" s="191"/>
      <c r="AY1545" s="191"/>
      <c r="AZ1545" s="191"/>
      <c r="BA1545" s="191"/>
      <c r="BB1545" s="191"/>
      <c r="BC1545" s="191"/>
    </row>
    <row r="1546" spans="34:55" ht="12.75">
      <c r="AH1546" s="154"/>
      <c r="AI1546" s="191"/>
      <c r="AJ1546" s="191"/>
      <c r="AK1546" s="191"/>
      <c r="AL1546" s="191"/>
      <c r="AM1546" s="191"/>
      <c r="AN1546" s="191"/>
      <c r="AO1546" s="191"/>
      <c r="AP1546" s="191"/>
      <c r="AQ1546" s="191"/>
      <c r="AR1546" s="191"/>
      <c r="AS1546" s="191"/>
      <c r="AT1546" s="191"/>
      <c r="AU1546" s="191"/>
      <c r="AV1546" s="191"/>
      <c r="AW1546" s="191"/>
      <c r="AX1546" s="191"/>
      <c r="AY1546" s="191"/>
      <c r="AZ1546" s="191"/>
      <c r="BA1546" s="191"/>
      <c r="BB1546" s="191"/>
      <c r="BC1546" s="191"/>
    </row>
    <row r="1547" spans="34:55" ht="12.75">
      <c r="AH1547" s="154"/>
      <c r="AI1547" s="191"/>
      <c r="AJ1547" s="191"/>
      <c r="AK1547" s="191"/>
      <c r="AL1547" s="191"/>
      <c r="AM1547" s="191"/>
      <c r="AN1547" s="191"/>
      <c r="AO1547" s="191"/>
      <c r="AP1547" s="191"/>
      <c r="AQ1547" s="191"/>
      <c r="AR1547" s="191"/>
      <c r="AS1547" s="191"/>
      <c r="AT1547" s="191"/>
      <c r="AU1547" s="191"/>
      <c r="AV1547" s="191"/>
      <c r="AW1547" s="191"/>
      <c r="AX1547" s="191"/>
      <c r="AY1547" s="191"/>
      <c r="AZ1547" s="191"/>
      <c r="BA1547" s="191"/>
      <c r="BB1547" s="191"/>
      <c r="BC1547" s="191"/>
    </row>
    <row r="1548" spans="34:55" ht="12.75">
      <c r="AH1548" s="154"/>
      <c r="AI1548" s="191"/>
      <c r="AJ1548" s="191"/>
      <c r="AK1548" s="191"/>
      <c r="AL1548" s="191"/>
      <c r="AM1548" s="191"/>
      <c r="AN1548" s="191"/>
      <c r="AO1548" s="191"/>
      <c r="AP1548" s="191"/>
      <c r="AQ1548" s="191"/>
      <c r="AR1548" s="191"/>
      <c r="AS1548" s="191"/>
      <c r="AT1548" s="191"/>
      <c r="AU1548" s="191"/>
      <c r="AV1548" s="191"/>
      <c r="AW1548" s="191"/>
      <c r="AX1548" s="191"/>
      <c r="AY1548" s="191"/>
      <c r="AZ1548" s="191"/>
      <c r="BA1548" s="191"/>
      <c r="BB1548" s="191"/>
      <c r="BC1548" s="191"/>
    </row>
    <row r="1549" spans="34:55" ht="12.75">
      <c r="AH1549" s="154"/>
      <c r="AI1549" s="191"/>
      <c r="AJ1549" s="191"/>
      <c r="AK1549" s="191"/>
      <c r="AL1549" s="191"/>
      <c r="AM1549" s="191"/>
      <c r="AN1549" s="191"/>
      <c r="AO1549" s="191"/>
      <c r="AP1549" s="191"/>
      <c r="AQ1549" s="191"/>
      <c r="AR1549" s="191"/>
      <c r="AS1549" s="191"/>
      <c r="AT1549" s="191"/>
      <c r="AU1549" s="191"/>
      <c r="AV1549" s="191"/>
      <c r="AW1549" s="191"/>
      <c r="AX1549" s="191"/>
      <c r="AY1549" s="191"/>
      <c r="AZ1549" s="191"/>
      <c r="BA1549" s="191"/>
      <c r="BB1549" s="191"/>
      <c r="BC1549" s="191"/>
    </row>
    <row r="1550" spans="34:55" ht="12.75">
      <c r="AH1550" s="154"/>
      <c r="AI1550" s="191"/>
      <c r="AJ1550" s="191"/>
      <c r="AK1550" s="191"/>
      <c r="AL1550" s="191"/>
      <c r="AM1550" s="191"/>
      <c r="AN1550" s="191"/>
      <c r="AO1550" s="191"/>
      <c r="AP1550" s="191"/>
      <c r="AQ1550" s="191"/>
      <c r="AR1550" s="191"/>
      <c r="AS1550" s="191"/>
      <c r="AT1550" s="191"/>
      <c r="AU1550" s="191"/>
      <c r="AV1550" s="191"/>
      <c r="AW1550" s="191"/>
      <c r="AX1550" s="191"/>
      <c r="AY1550" s="191"/>
      <c r="AZ1550" s="191"/>
      <c r="BA1550" s="191"/>
      <c r="BB1550" s="191"/>
      <c r="BC1550" s="191"/>
    </row>
    <row r="1551" spans="34:55" ht="12.75">
      <c r="AH1551" s="154"/>
      <c r="AI1551" s="191"/>
      <c r="AJ1551" s="191"/>
      <c r="AK1551" s="191"/>
      <c r="AL1551" s="191"/>
      <c r="AM1551" s="191"/>
      <c r="AN1551" s="191"/>
      <c r="AO1551" s="191"/>
      <c r="AP1551" s="191"/>
      <c r="AQ1551" s="191"/>
      <c r="AR1551" s="191"/>
      <c r="AS1551" s="191"/>
      <c r="AT1551" s="191"/>
      <c r="AU1551" s="191"/>
      <c r="AV1551" s="191"/>
      <c r="AW1551" s="191"/>
      <c r="AX1551" s="191"/>
      <c r="AY1551" s="191"/>
      <c r="AZ1551" s="191"/>
      <c r="BA1551" s="191"/>
      <c r="BB1551" s="191"/>
      <c r="BC1551" s="191"/>
    </row>
    <row r="1552" spans="34:55" ht="12.75">
      <c r="AH1552" s="154"/>
      <c r="AI1552" s="191"/>
      <c r="AJ1552" s="191"/>
      <c r="AK1552" s="191"/>
      <c r="AL1552" s="191"/>
      <c r="AM1552" s="191"/>
      <c r="AN1552" s="191"/>
      <c r="AO1552" s="191"/>
      <c r="AP1552" s="191"/>
      <c r="AQ1552" s="191"/>
      <c r="AR1552" s="191"/>
      <c r="AS1552" s="191"/>
      <c r="AT1552" s="191"/>
      <c r="AU1552" s="191"/>
      <c r="AV1552" s="191"/>
      <c r="AW1552" s="191"/>
      <c r="AX1552" s="191"/>
      <c r="AY1552" s="191"/>
      <c r="AZ1552" s="191"/>
      <c r="BA1552" s="191"/>
      <c r="BB1552" s="191"/>
      <c r="BC1552" s="191"/>
    </row>
    <row r="1553" spans="34:55" ht="12.75">
      <c r="AH1553" s="154"/>
      <c r="AI1553" s="191"/>
      <c r="AJ1553" s="191"/>
      <c r="AK1553" s="191"/>
      <c r="AL1553" s="191"/>
      <c r="AM1553" s="191"/>
      <c r="AN1553" s="191"/>
      <c r="AO1553" s="191"/>
      <c r="AP1553" s="191"/>
      <c r="AQ1553" s="191"/>
      <c r="AR1553" s="191"/>
      <c r="AS1553" s="191"/>
      <c r="AT1553" s="191"/>
      <c r="AU1553" s="191"/>
      <c r="AV1553" s="191"/>
      <c r="AW1553" s="191"/>
      <c r="AX1553" s="191"/>
      <c r="AY1553" s="191"/>
      <c r="AZ1553" s="191"/>
      <c r="BA1553" s="191"/>
      <c r="BB1553" s="191"/>
      <c r="BC1553" s="191"/>
    </row>
    <row r="1554" spans="34:55" ht="12.75">
      <c r="AH1554" s="154"/>
      <c r="AI1554" s="191"/>
      <c r="AJ1554" s="191"/>
      <c r="AK1554" s="191"/>
      <c r="AL1554" s="191"/>
      <c r="AM1554" s="191"/>
      <c r="AN1554" s="191"/>
      <c r="AO1554" s="191"/>
      <c r="AP1554" s="191"/>
      <c r="AQ1554" s="191"/>
      <c r="AR1554" s="191"/>
      <c r="AS1554" s="191"/>
      <c r="AT1554" s="191"/>
      <c r="AU1554" s="191"/>
      <c r="AV1554" s="191"/>
      <c r="AW1554" s="191"/>
      <c r="AX1554" s="191"/>
      <c r="AY1554" s="191"/>
      <c r="AZ1554" s="191"/>
      <c r="BA1554" s="191"/>
      <c r="BB1554" s="191"/>
      <c r="BC1554" s="191"/>
    </row>
    <row r="1555" spans="34:55" ht="12.75">
      <c r="AH1555" s="154"/>
      <c r="AI1555" s="191"/>
      <c r="AJ1555" s="191"/>
      <c r="AK1555" s="191"/>
      <c r="AL1555" s="191"/>
      <c r="AM1555" s="191"/>
      <c r="AN1555" s="191"/>
      <c r="AO1555" s="191"/>
      <c r="AP1555" s="191"/>
      <c r="AQ1555" s="191"/>
      <c r="AR1555" s="191"/>
      <c r="AS1555" s="191"/>
      <c r="AT1555" s="191"/>
      <c r="AU1555" s="191"/>
      <c r="AV1555" s="191"/>
      <c r="AW1555" s="191"/>
      <c r="AX1555" s="191"/>
      <c r="AY1555" s="191"/>
      <c r="AZ1555" s="191"/>
      <c r="BA1555" s="191"/>
      <c r="BB1555" s="191"/>
      <c r="BC1555" s="191"/>
    </row>
    <row r="1556" spans="34:55" ht="12.75">
      <c r="AH1556" s="154"/>
      <c r="AI1556" s="191"/>
      <c r="AJ1556" s="191"/>
      <c r="AK1556" s="191"/>
      <c r="AL1556" s="191"/>
      <c r="AM1556" s="191"/>
      <c r="AN1556" s="191"/>
      <c r="AO1556" s="191"/>
      <c r="AP1556" s="191"/>
      <c r="AQ1556" s="191"/>
      <c r="AR1556" s="191"/>
      <c r="AS1556" s="191"/>
      <c r="AT1556" s="191"/>
      <c r="AU1556" s="191"/>
      <c r="AV1556" s="191"/>
      <c r="AW1556" s="191"/>
      <c r="AX1556" s="191"/>
      <c r="AY1556" s="191"/>
      <c r="AZ1556" s="191"/>
      <c r="BA1556" s="191"/>
      <c r="BB1556" s="191"/>
      <c r="BC1556" s="191"/>
    </row>
    <row r="1557" spans="34:55" ht="12.75">
      <c r="AH1557" s="154"/>
      <c r="AI1557" s="191"/>
      <c r="AJ1557" s="191"/>
      <c r="AK1557" s="191"/>
      <c r="AL1557" s="191"/>
      <c r="AM1557" s="191"/>
      <c r="AN1557" s="191"/>
      <c r="AO1557" s="191"/>
      <c r="AP1557" s="191"/>
      <c r="AQ1557" s="191"/>
      <c r="AR1557" s="191"/>
      <c r="AS1557" s="191"/>
      <c r="AT1557" s="191"/>
      <c r="AU1557" s="191"/>
      <c r="AV1557" s="191"/>
      <c r="AW1557" s="191"/>
      <c r="AX1557" s="191"/>
      <c r="AY1557" s="191"/>
      <c r="AZ1557" s="191"/>
      <c r="BA1557" s="191"/>
      <c r="BB1557" s="191"/>
      <c r="BC1557" s="191"/>
    </row>
    <row r="1558" spans="34:55" ht="12.75">
      <c r="AH1558" s="154"/>
      <c r="AI1558" s="191"/>
      <c r="AJ1558" s="191"/>
      <c r="AK1558" s="191"/>
      <c r="AL1558" s="191"/>
      <c r="AM1558" s="191"/>
      <c r="AN1558" s="191"/>
      <c r="AO1558" s="191"/>
      <c r="AP1558" s="191"/>
      <c r="AQ1558" s="191"/>
      <c r="AR1558" s="191"/>
      <c r="AS1558" s="191"/>
      <c r="AT1558" s="191"/>
      <c r="AU1558" s="191"/>
      <c r="AV1558" s="191"/>
      <c r="AW1558" s="191"/>
      <c r="AX1558" s="191"/>
      <c r="AY1558" s="191"/>
      <c r="AZ1558" s="191"/>
      <c r="BA1558" s="191"/>
      <c r="BB1558" s="191"/>
      <c r="BC1558" s="191"/>
    </row>
    <row r="1559" spans="34:55" ht="12.75">
      <c r="AH1559" s="154"/>
      <c r="AI1559" s="191"/>
      <c r="AJ1559" s="191"/>
      <c r="AK1559" s="191"/>
      <c r="AL1559" s="191"/>
      <c r="AM1559" s="191"/>
      <c r="AN1559" s="191"/>
      <c r="AO1559" s="191"/>
      <c r="AP1559" s="191"/>
      <c r="AQ1559" s="191"/>
      <c r="AR1559" s="191"/>
      <c r="AS1559" s="191"/>
      <c r="AT1559" s="191"/>
      <c r="AU1559" s="191"/>
      <c r="AV1559" s="191"/>
      <c r="AW1559" s="191"/>
      <c r="AX1559" s="191"/>
      <c r="AY1559" s="191"/>
      <c r="AZ1559" s="191"/>
      <c r="BA1559" s="191"/>
      <c r="BB1559" s="191"/>
      <c r="BC1559" s="191"/>
    </row>
    <row r="1560" spans="34:55" ht="12.75">
      <c r="AH1560" s="154"/>
      <c r="AI1560" s="191"/>
      <c r="AJ1560" s="191"/>
      <c r="AK1560" s="191"/>
      <c r="AL1560" s="191"/>
      <c r="AM1560" s="191"/>
      <c r="AN1560" s="191"/>
      <c r="AO1560" s="191"/>
      <c r="AP1560" s="191"/>
      <c r="AQ1560" s="191"/>
      <c r="AR1560" s="191"/>
      <c r="AS1560" s="191"/>
      <c r="AT1560" s="191"/>
      <c r="AU1560" s="191"/>
      <c r="AV1560" s="191"/>
      <c r="AW1560" s="191"/>
      <c r="AX1560" s="191"/>
      <c r="AY1560" s="191"/>
      <c r="AZ1560" s="191"/>
      <c r="BA1560" s="191"/>
      <c r="BB1560" s="191"/>
      <c r="BC1560" s="191"/>
    </row>
    <row r="1561" spans="34:55" ht="12.75">
      <c r="AH1561" s="154"/>
      <c r="AI1561" s="191"/>
      <c r="AJ1561" s="191"/>
      <c r="AK1561" s="191"/>
      <c r="AL1561" s="191"/>
      <c r="AM1561" s="191"/>
      <c r="AN1561" s="191"/>
      <c r="AO1561" s="191"/>
      <c r="AP1561" s="191"/>
      <c r="AQ1561" s="191"/>
      <c r="AR1561" s="191"/>
      <c r="AS1561" s="191"/>
      <c r="AT1561" s="191"/>
      <c r="AU1561" s="191"/>
      <c r="AV1561" s="191"/>
      <c r="AW1561" s="191"/>
      <c r="AX1561" s="191"/>
      <c r="AY1561" s="191"/>
      <c r="AZ1561" s="191"/>
      <c r="BA1561" s="191"/>
      <c r="BB1561" s="191"/>
      <c r="BC1561" s="191"/>
    </row>
    <row r="1562" spans="34:55" ht="12.75">
      <c r="AH1562" s="154"/>
      <c r="AI1562" s="191"/>
      <c r="AJ1562" s="191"/>
      <c r="AK1562" s="191"/>
      <c r="AL1562" s="191"/>
      <c r="AM1562" s="191"/>
      <c r="AN1562" s="191"/>
      <c r="AO1562" s="191"/>
      <c r="AP1562" s="191"/>
      <c r="AQ1562" s="191"/>
      <c r="AR1562" s="191"/>
      <c r="AS1562" s="191"/>
      <c r="AT1562" s="191"/>
      <c r="AU1562" s="191"/>
      <c r="AV1562" s="191"/>
      <c r="AW1562" s="191"/>
      <c r="AX1562" s="191"/>
      <c r="AY1562" s="191"/>
      <c r="AZ1562" s="191"/>
      <c r="BA1562" s="191"/>
      <c r="BB1562" s="191"/>
      <c r="BC1562" s="191"/>
    </row>
    <row r="1563" spans="34:55" ht="12.75">
      <c r="AH1563" s="154"/>
      <c r="AI1563" s="191"/>
      <c r="AJ1563" s="191"/>
      <c r="AK1563" s="191"/>
      <c r="AL1563" s="191"/>
      <c r="AM1563" s="191"/>
      <c r="AN1563" s="191"/>
      <c r="AO1563" s="191"/>
      <c r="AP1563" s="191"/>
      <c r="AQ1563" s="191"/>
      <c r="AR1563" s="191"/>
      <c r="AS1563" s="191"/>
      <c r="AT1563" s="191"/>
      <c r="AU1563" s="191"/>
      <c r="AV1563" s="191"/>
      <c r="AW1563" s="191"/>
      <c r="AX1563" s="191"/>
      <c r="AY1563" s="191"/>
      <c r="AZ1563" s="191"/>
      <c r="BA1563" s="191"/>
      <c r="BB1563" s="191"/>
      <c r="BC1563" s="191"/>
    </row>
    <row r="1564" spans="34:55" ht="12.75">
      <c r="AH1564" s="154"/>
      <c r="AI1564" s="191"/>
      <c r="AJ1564" s="191"/>
      <c r="AK1564" s="191"/>
      <c r="AL1564" s="191"/>
      <c r="AM1564" s="191"/>
      <c r="AN1564" s="191"/>
      <c r="AO1564" s="191"/>
      <c r="AP1564" s="191"/>
      <c r="AQ1564" s="191"/>
      <c r="AR1564" s="191"/>
      <c r="AS1564" s="191"/>
      <c r="AT1564" s="191"/>
      <c r="AU1564" s="191"/>
      <c r="AV1564" s="191"/>
      <c r="AW1564" s="191"/>
      <c r="AX1564" s="191"/>
      <c r="AY1564" s="191"/>
      <c r="AZ1564" s="191"/>
      <c r="BA1564" s="191"/>
      <c r="BB1564" s="191"/>
      <c r="BC1564" s="191"/>
    </row>
    <row r="1565" spans="34:55" ht="12.75">
      <c r="AH1565" s="154"/>
      <c r="AI1565" s="191"/>
      <c r="AJ1565" s="191"/>
      <c r="AK1565" s="191"/>
      <c r="AL1565" s="191"/>
      <c r="AM1565" s="191"/>
      <c r="AN1565" s="191"/>
      <c r="AO1565" s="191"/>
      <c r="AP1565" s="191"/>
      <c r="AQ1565" s="191"/>
      <c r="AR1565" s="191"/>
      <c r="AS1565" s="191"/>
      <c r="AT1565" s="191"/>
      <c r="AU1565" s="191"/>
      <c r="AV1565" s="191"/>
      <c r="AW1565" s="191"/>
      <c r="AX1565" s="191"/>
      <c r="AY1565" s="191"/>
      <c r="AZ1565" s="191"/>
      <c r="BA1565" s="191"/>
      <c r="BB1565" s="191"/>
      <c r="BC1565" s="191"/>
    </row>
    <row r="1566" spans="34:55" ht="12.75">
      <c r="AH1566" s="154"/>
      <c r="AI1566" s="191"/>
      <c r="AJ1566" s="191"/>
      <c r="AK1566" s="191"/>
      <c r="AL1566" s="191"/>
      <c r="AM1566" s="191"/>
      <c r="AN1566" s="191"/>
      <c r="AO1566" s="191"/>
      <c r="AP1566" s="191"/>
      <c r="AQ1566" s="191"/>
      <c r="AR1566" s="191"/>
      <c r="AS1566" s="191"/>
      <c r="AT1566" s="191"/>
      <c r="AU1566" s="191"/>
      <c r="AV1566" s="191"/>
      <c r="AW1566" s="191"/>
      <c r="AX1566" s="191"/>
      <c r="AY1566" s="191"/>
      <c r="AZ1566" s="191"/>
      <c r="BA1566" s="191"/>
      <c r="BB1566" s="191"/>
      <c r="BC1566" s="191"/>
    </row>
    <row r="1567" spans="34:55" ht="12.75">
      <c r="AH1567" s="154"/>
      <c r="AI1567" s="191"/>
      <c r="AJ1567" s="191"/>
      <c r="AK1567" s="191"/>
      <c r="AL1567" s="191"/>
      <c r="AM1567" s="191"/>
      <c r="AN1567" s="191"/>
      <c r="AO1567" s="191"/>
      <c r="AP1567" s="191"/>
      <c r="AQ1567" s="191"/>
      <c r="AR1567" s="191"/>
      <c r="AS1567" s="191"/>
      <c r="AT1567" s="191"/>
      <c r="AU1567" s="191"/>
      <c r="AV1567" s="191"/>
      <c r="AW1567" s="191"/>
      <c r="AX1567" s="191"/>
      <c r="AY1567" s="191"/>
      <c r="AZ1567" s="191"/>
      <c r="BA1567" s="191"/>
      <c r="BB1567" s="191"/>
      <c r="BC1567" s="191"/>
    </row>
    <row r="1568" spans="34:55" ht="12.75">
      <c r="AH1568" s="154"/>
      <c r="AI1568" s="191"/>
      <c r="AJ1568" s="191"/>
      <c r="AK1568" s="191"/>
      <c r="AL1568" s="191"/>
      <c r="AM1568" s="191"/>
      <c r="AN1568" s="191"/>
      <c r="AO1568" s="191"/>
      <c r="AP1568" s="191"/>
      <c r="AQ1568" s="191"/>
      <c r="AR1568" s="191"/>
      <c r="AS1568" s="191"/>
      <c r="AT1568" s="191"/>
      <c r="AU1568" s="191"/>
      <c r="AV1568" s="191"/>
      <c r="AW1568" s="191"/>
      <c r="AX1568" s="191"/>
      <c r="AY1568" s="191"/>
      <c r="AZ1568" s="191"/>
      <c r="BA1568" s="191"/>
      <c r="BB1568" s="191"/>
      <c r="BC1568" s="191"/>
    </row>
    <row r="1569" spans="34:55" ht="12.75">
      <c r="AH1569" s="154"/>
      <c r="AI1569" s="191"/>
      <c r="AJ1569" s="191"/>
      <c r="AK1569" s="191"/>
      <c r="AL1569" s="191"/>
      <c r="AM1569" s="191"/>
      <c r="AN1569" s="191"/>
      <c r="AO1569" s="191"/>
      <c r="AP1569" s="191"/>
      <c r="AQ1569" s="191"/>
      <c r="AR1569" s="191"/>
      <c r="AS1569" s="191"/>
      <c r="AT1569" s="191"/>
      <c r="AU1569" s="191"/>
      <c r="AV1569" s="191"/>
      <c r="AW1569" s="191"/>
      <c r="AX1569" s="191"/>
      <c r="AY1569" s="191"/>
      <c r="AZ1569" s="191"/>
      <c r="BA1569" s="191"/>
      <c r="BB1569" s="191"/>
      <c r="BC1569" s="191"/>
    </row>
    <row r="1570" spans="34:55" ht="12.75">
      <c r="AH1570" s="154"/>
      <c r="AI1570" s="191"/>
      <c r="AJ1570" s="191"/>
      <c r="AK1570" s="191"/>
      <c r="AL1570" s="191"/>
      <c r="AM1570" s="191"/>
      <c r="AN1570" s="191"/>
      <c r="AO1570" s="191"/>
      <c r="AP1570" s="191"/>
      <c r="AQ1570" s="191"/>
      <c r="AR1570" s="191"/>
      <c r="AS1570" s="191"/>
      <c r="AT1570" s="191"/>
      <c r="AU1570" s="191"/>
      <c r="AV1570" s="191"/>
      <c r="AW1570" s="191"/>
      <c r="AX1570" s="191"/>
      <c r="AY1570" s="191"/>
      <c r="AZ1570" s="191"/>
      <c r="BA1570" s="191"/>
      <c r="BB1570" s="191"/>
      <c r="BC1570" s="191"/>
    </row>
    <row r="1571" spans="34:55" ht="12.75">
      <c r="AH1571" s="154"/>
      <c r="AI1571" s="191"/>
      <c r="AJ1571" s="191"/>
      <c r="AK1571" s="191"/>
      <c r="AL1571" s="191"/>
      <c r="AM1571" s="191"/>
      <c r="AN1571" s="191"/>
      <c r="AO1571" s="191"/>
      <c r="AP1571" s="191"/>
      <c r="AQ1571" s="191"/>
      <c r="AR1571" s="191"/>
      <c r="AS1571" s="191"/>
      <c r="AT1571" s="191"/>
      <c r="AU1571" s="191"/>
      <c r="AV1571" s="191"/>
      <c r="AW1571" s="191"/>
      <c r="AX1571" s="191"/>
      <c r="AY1571" s="191"/>
      <c r="AZ1571" s="191"/>
      <c r="BA1571" s="191"/>
      <c r="BB1571" s="191"/>
      <c r="BC1571" s="191"/>
    </row>
    <row r="1572" spans="34:55" ht="12.75">
      <c r="AH1572" s="154"/>
      <c r="AI1572" s="191"/>
      <c r="AJ1572" s="191"/>
      <c r="AK1572" s="191"/>
      <c r="AL1572" s="191"/>
      <c r="AM1572" s="191"/>
      <c r="AN1572" s="191"/>
      <c r="AO1572" s="191"/>
      <c r="AP1572" s="191"/>
      <c r="AQ1572" s="191"/>
      <c r="AR1572" s="191"/>
      <c r="AS1572" s="191"/>
      <c r="AT1572" s="191"/>
      <c r="AU1572" s="191"/>
      <c r="AV1572" s="191"/>
      <c r="AW1572" s="191"/>
      <c r="AX1572" s="191"/>
      <c r="AY1572" s="191"/>
      <c r="AZ1572" s="191"/>
      <c r="BA1572" s="191"/>
      <c r="BB1572" s="191"/>
      <c r="BC1572" s="191"/>
    </row>
    <row r="1573" spans="34:55" ht="12.75">
      <c r="AH1573" s="154"/>
      <c r="AI1573" s="191"/>
      <c r="AJ1573" s="191"/>
      <c r="AK1573" s="191"/>
      <c r="AL1573" s="191"/>
      <c r="AM1573" s="191"/>
      <c r="AN1573" s="191"/>
      <c r="AO1573" s="191"/>
      <c r="AP1573" s="191"/>
      <c r="AQ1573" s="191"/>
      <c r="AR1573" s="191"/>
      <c r="AS1573" s="191"/>
      <c r="AT1573" s="191"/>
      <c r="AU1573" s="191"/>
      <c r="AV1573" s="191"/>
      <c r="AW1573" s="191"/>
      <c r="AX1573" s="191"/>
      <c r="AY1573" s="191"/>
      <c r="AZ1573" s="191"/>
      <c r="BA1573" s="191"/>
      <c r="BB1573" s="191"/>
      <c r="BC1573" s="191"/>
    </row>
    <row r="1574" spans="34:55" ht="12.75">
      <c r="AH1574" s="154"/>
      <c r="AI1574" s="191"/>
      <c r="AJ1574" s="191"/>
      <c r="AK1574" s="191"/>
      <c r="AL1574" s="191"/>
      <c r="AM1574" s="191"/>
      <c r="AN1574" s="191"/>
      <c r="AO1574" s="191"/>
      <c r="AP1574" s="191"/>
      <c r="AQ1574" s="191"/>
      <c r="AR1574" s="191"/>
      <c r="AS1574" s="191"/>
      <c r="AT1574" s="191"/>
      <c r="AU1574" s="191"/>
      <c r="AV1574" s="191"/>
      <c r="AW1574" s="191"/>
      <c r="AX1574" s="191"/>
      <c r="AY1574" s="191"/>
      <c r="AZ1574" s="191"/>
      <c r="BA1574" s="191"/>
      <c r="BB1574" s="191"/>
      <c r="BC1574" s="191"/>
    </row>
    <row r="1575" spans="34:55" ht="12.75">
      <c r="AH1575" s="154"/>
      <c r="AI1575" s="191"/>
      <c r="AJ1575" s="191"/>
      <c r="AK1575" s="191"/>
      <c r="AL1575" s="191"/>
      <c r="AM1575" s="191"/>
      <c r="AN1575" s="191"/>
      <c r="AO1575" s="191"/>
      <c r="AP1575" s="191"/>
      <c r="AQ1575" s="191"/>
      <c r="AR1575" s="191"/>
      <c r="AS1575" s="191"/>
      <c r="AT1575" s="191"/>
      <c r="AU1575" s="191"/>
      <c r="AV1575" s="191"/>
      <c r="AW1575" s="191"/>
      <c r="AX1575" s="191"/>
      <c r="AY1575" s="191"/>
      <c r="AZ1575" s="191"/>
      <c r="BA1575" s="191"/>
      <c r="BB1575" s="191"/>
      <c r="BC1575" s="191"/>
    </row>
    <row r="1576" spans="34:55" ht="12.75">
      <c r="AH1576" s="154"/>
      <c r="AI1576" s="191"/>
      <c r="AJ1576" s="191"/>
      <c r="AK1576" s="191"/>
      <c r="AL1576" s="191"/>
      <c r="AM1576" s="191"/>
      <c r="AN1576" s="191"/>
      <c r="AO1576" s="191"/>
      <c r="AP1576" s="191"/>
      <c r="AQ1576" s="191"/>
      <c r="AR1576" s="191"/>
      <c r="AS1576" s="191"/>
      <c r="AT1576" s="191"/>
      <c r="AU1576" s="191"/>
      <c r="AV1576" s="191"/>
      <c r="AW1576" s="191"/>
      <c r="AX1576" s="191"/>
      <c r="AY1576" s="191"/>
      <c r="AZ1576" s="191"/>
      <c r="BA1576" s="191"/>
      <c r="BB1576" s="191"/>
      <c r="BC1576" s="191"/>
    </row>
    <row r="1577" spans="34:55" ht="12.75">
      <c r="AH1577" s="154"/>
      <c r="AI1577" s="191"/>
      <c r="AJ1577" s="191"/>
      <c r="AK1577" s="191"/>
      <c r="AL1577" s="191"/>
      <c r="AM1577" s="191"/>
      <c r="AN1577" s="191"/>
      <c r="AO1577" s="191"/>
      <c r="AP1577" s="191"/>
      <c r="AQ1577" s="191"/>
      <c r="AR1577" s="191"/>
      <c r="AS1577" s="191"/>
      <c r="AT1577" s="191"/>
      <c r="AU1577" s="191"/>
      <c r="AV1577" s="191"/>
      <c r="AW1577" s="191"/>
      <c r="AX1577" s="191"/>
      <c r="AY1577" s="191"/>
      <c r="AZ1577" s="191"/>
      <c r="BA1577" s="191"/>
      <c r="BB1577" s="191"/>
      <c r="BC1577" s="191"/>
    </row>
    <row r="1578" spans="34:55" ht="12.75">
      <c r="AH1578" s="154"/>
      <c r="AI1578" s="191"/>
      <c r="AJ1578" s="191"/>
      <c r="AK1578" s="191"/>
      <c r="AL1578" s="191"/>
      <c r="AM1578" s="191"/>
      <c r="AN1578" s="191"/>
      <c r="AO1578" s="191"/>
      <c r="AP1578" s="191"/>
      <c r="AQ1578" s="191"/>
      <c r="AR1578" s="191"/>
      <c r="AS1578" s="191"/>
      <c r="AT1578" s="191"/>
      <c r="AU1578" s="191"/>
      <c r="AV1578" s="191"/>
      <c r="AW1578" s="191"/>
      <c r="AX1578" s="191"/>
      <c r="AY1578" s="191"/>
      <c r="AZ1578" s="191"/>
      <c r="BA1578" s="191"/>
      <c r="BB1578" s="191"/>
      <c r="BC1578" s="191"/>
    </row>
    <row r="1579" spans="34:55" ht="12.75">
      <c r="AH1579" s="154"/>
      <c r="AI1579" s="191"/>
      <c r="AJ1579" s="191"/>
      <c r="AK1579" s="191"/>
      <c r="AL1579" s="191"/>
      <c r="AM1579" s="191"/>
      <c r="AN1579" s="191"/>
      <c r="AO1579" s="191"/>
      <c r="AP1579" s="191"/>
      <c r="AQ1579" s="191"/>
      <c r="AR1579" s="191"/>
      <c r="AS1579" s="191"/>
      <c r="AT1579" s="191"/>
      <c r="AU1579" s="191"/>
      <c r="AV1579" s="191"/>
      <c r="AW1579" s="191"/>
      <c r="AX1579" s="191"/>
      <c r="AY1579" s="191"/>
      <c r="AZ1579" s="191"/>
      <c r="BA1579" s="191"/>
      <c r="BB1579" s="191"/>
      <c r="BC1579" s="191"/>
    </row>
    <row r="1580" spans="34:55" ht="12.75">
      <c r="AH1580" s="154"/>
      <c r="AI1580" s="191"/>
      <c r="AJ1580" s="191"/>
      <c r="AK1580" s="191"/>
      <c r="AL1580" s="191"/>
      <c r="AM1580" s="191"/>
      <c r="AN1580" s="191"/>
      <c r="AO1580" s="191"/>
      <c r="AP1580" s="191"/>
      <c r="AQ1580" s="191"/>
      <c r="AR1580" s="191"/>
      <c r="AS1580" s="191"/>
      <c r="AT1580" s="191"/>
      <c r="AU1580" s="191"/>
      <c r="AV1580" s="191"/>
      <c r="AW1580" s="191"/>
      <c r="AX1580" s="191"/>
      <c r="AY1580" s="191"/>
      <c r="AZ1580" s="191"/>
      <c r="BA1580" s="191"/>
      <c r="BB1580" s="191"/>
      <c r="BC1580" s="191"/>
    </row>
    <row r="1581" spans="34:55" ht="12.75">
      <c r="AH1581" s="154"/>
      <c r="AI1581" s="191"/>
      <c r="AJ1581" s="191"/>
      <c r="AK1581" s="191"/>
      <c r="AL1581" s="191"/>
      <c r="AM1581" s="191"/>
      <c r="AN1581" s="191"/>
      <c r="AO1581" s="191"/>
      <c r="AP1581" s="191"/>
      <c r="AQ1581" s="191"/>
      <c r="AR1581" s="191"/>
      <c r="AS1581" s="191"/>
      <c r="AT1581" s="191"/>
      <c r="AU1581" s="191"/>
      <c r="AV1581" s="191"/>
      <c r="AW1581" s="191"/>
      <c r="AX1581" s="191"/>
      <c r="AY1581" s="191"/>
      <c r="AZ1581" s="191"/>
      <c r="BA1581" s="191"/>
      <c r="BB1581" s="191"/>
      <c r="BC1581" s="191"/>
    </row>
    <row r="1582" spans="34:55" ht="12.75">
      <c r="AH1582" s="154"/>
      <c r="AI1582" s="191"/>
      <c r="AJ1582" s="191"/>
      <c r="AK1582" s="191"/>
      <c r="AL1582" s="191"/>
      <c r="AM1582" s="191"/>
      <c r="AN1582" s="191"/>
      <c r="AO1582" s="191"/>
      <c r="AP1582" s="191"/>
      <c r="AQ1582" s="191"/>
      <c r="AR1582" s="191"/>
      <c r="AS1582" s="191"/>
      <c r="AT1582" s="191"/>
      <c r="AU1582" s="191"/>
      <c r="AV1582" s="191"/>
      <c r="AW1582" s="191"/>
      <c r="AX1582" s="191"/>
      <c r="AY1582" s="191"/>
      <c r="AZ1582" s="191"/>
      <c r="BA1582" s="191"/>
      <c r="BB1582" s="191"/>
      <c r="BC1582" s="191"/>
    </row>
    <row r="1583" spans="34:55" ht="12.75">
      <c r="AH1583" s="154"/>
      <c r="AI1583" s="191"/>
      <c r="AJ1583" s="191"/>
      <c r="AK1583" s="191"/>
      <c r="AL1583" s="191"/>
      <c r="AM1583" s="191"/>
      <c r="AN1583" s="191"/>
      <c r="AO1583" s="191"/>
      <c r="AP1583" s="191"/>
      <c r="AQ1583" s="191"/>
      <c r="AR1583" s="191"/>
      <c r="AS1583" s="191"/>
      <c r="AT1583" s="191"/>
      <c r="AU1583" s="191"/>
      <c r="AV1583" s="191"/>
      <c r="AW1583" s="191"/>
      <c r="AX1583" s="191"/>
      <c r="AY1583" s="191"/>
      <c r="AZ1583" s="191"/>
      <c r="BA1583" s="191"/>
      <c r="BB1583" s="191"/>
      <c r="BC1583" s="191"/>
    </row>
    <row r="1584" spans="34:55" ht="12.75">
      <c r="AH1584" s="154"/>
      <c r="AI1584" s="191"/>
      <c r="AJ1584" s="191"/>
      <c r="AK1584" s="191"/>
      <c r="AL1584" s="191"/>
      <c r="AM1584" s="191"/>
      <c r="AN1584" s="191"/>
      <c r="AO1584" s="191"/>
      <c r="AP1584" s="191"/>
      <c r="AQ1584" s="191"/>
      <c r="AR1584" s="191"/>
      <c r="AS1584" s="191"/>
      <c r="AT1584" s="191"/>
      <c r="AU1584" s="191"/>
      <c r="AV1584" s="191"/>
      <c r="AW1584" s="191"/>
      <c r="AX1584" s="191"/>
      <c r="AY1584" s="191"/>
      <c r="AZ1584" s="191"/>
      <c r="BA1584" s="191"/>
      <c r="BB1584" s="191"/>
      <c r="BC1584" s="191"/>
    </row>
    <row r="1585" spans="34:55" ht="12.75">
      <c r="AH1585" s="154"/>
      <c r="AI1585" s="191"/>
      <c r="AJ1585" s="191"/>
      <c r="AK1585" s="191"/>
      <c r="AL1585" s="191"/>
      <c r="AM1585" s="191"/>
      <c r="AN1585" s="191"/>
      <c r="AO1585" s="191"/>
      <c r="AP1585" s="191"/>
      <c r="AQ1585" s="191"/>
      <c r="AR1585" s="191"/>
      <c r="AS1585" s="191"/>
      <c r="AT1585" s="191"/>
      <c r="AU1585" s="191"/>
      <c r="AV1585" s="191"/>
      <c r="AW1585" s="191"/>
      <c r="AX1585" s="191"/>
      <c r="AY1585" s="191"/>
      <c r="AZ1585" s="191"/>
      <c r="BA1585" s="191"/>
      <c r="BB1585" s="191"/>
      <c r="BC1585" s="191"/>
    </row>
    <row r="1586" spans="34:55" ht="12.75">
      <c r="AH1586" s="154"/>
      <c r="AI1586" s="191"/>
      <c r="AJ1586" s="191"/>
      <c r="AK1586" s="191"/>
      <c r="AL1586" s="191"/>
      <c r="AM1586" s="191"/>
      <c r="AN1586" s="191"/>
      <c r="AO1586" s="191"/>
      <c r="AP1586" s="191"/>
      <c r="AQ1586" s="191"/>
      <c r="AR1586" s="191"/>
      <c r="AS1586" s="191"/>
      <c r="AT1586" s="191"/>
      <c r="AU1586" s="191"/>
      <c r="AV1586" s="191"/>
      <c r="AW1586" s="191"/>
      <c r="AX1586" s="191"/>
      <c r="AY1586" s="191"/>
      <c r="AZ1586" s="191"/>
      <c r="BA1586" s="191"/>
      <c r="BB1586" s="191"/>
      <c r="BC1586" s="191"/>
    </row>
    <row r="1587" spans="34:55" ht="12.75">
      <c r="AH1587" s="154"/>
      <c r="AI1587" s="191"/>
      <c r="AJ1587" s="191"/>
      <c r="AK1587" s="191"/>
      <c r="AL1587" s="191"/>
      <c r="AM1587" s="191"/>
      <c r="AN1587" s="191"/>
      <c r="AO1587" s="191"/>
      <c r="AP1587" s="191"/>
      <c r="AQ1587" s="191"/>
      <c r="AR1587" s="191"/>
      <c r="AS1587" s="191"/>
      <c r="AT1587" s="191"/>
      <c r="AU1587" s="191"/>
      <c r="AV1587" s="191"/>
      <c r="AW1587" s="191"/>
      <c r="AX1587" s="191"/>
      <c r="AY1587" s="191"/>
      <c r="AZ1587" s="191"/>
      <c r="BA1587" s="191"/>
      <c r="BB1587" s="191"/>
      <c r="BC1587" s="191"/>
    </row>
    <row r="1588" spans="34:55" ht="12.75">
      <c r="AH1588" s="154"/>
      <c r="AI1588" s="191"/>
      <c r="AJ1588" s="191"/>
      <c r="AK1588" s="191"/>
      <c r="AL1588" s="191"/>
      <c r="AM1588" s="191"/>
      <c r="AN1588" s="191"/>
      <c r="AO1588" s="191"/>
      <c r="AP1588" s="191"/>
      <c r="AQ1588" s="191"/>
      <c r="AR1588" s="191"/>
      <c r="AS1588" s="191"/>
      <c r="AT1588" s="191"/>
      <c r="AU1588" s="191"/>
      <c r="AV1588" s="191"/>
      <c r="AW1588" s="191"/>
      <c r="AX1588" s="191"/>
      <c r="AY1588" s="191"/>
      <c r="AZ1588" s="191"/>
      <c r="BA1588" s="191"/>
      <c r="BB1588" s="191"/>
      <c r="BC1588" s="191"/>
    </row>
    <row r="1589" spans="34:55" ht="12.75">
      <c r="AH1589" s="154"/>
      <c r="AI1589" s="191"/>
      <c r="AJ1589" s="191"/>
      <c r="AK1589" s="191"/>
      <c r="AL1589" s="191"/>
      <c r="AM1589" s="191"/>
      <c r="AN1589" s="191"/>
      <c r="AO1589" s="191"/>
      <c r="AP1589" s="191"/>
      <c r="AQ1589" s="191"/>
      <c r="AR1589" s="191"/>
      <c r="AS1589" s="191"/>
      <c r="AT1589" s="191"/>
      <c r="AU1589" s="191"/>
      <c r="AV1589" s="191"/>
      <c r="AW1589" s="191"/>
      <c r="AX1589" s="191"/>
      <c r="AY1589" s="191"/>
      <c r="AZ1589" s="191"/>
      <c r="BA1589" s="191"/>
      <c r="BB1589" s="191"/>
      <c r="BC1589" s="191"/>
    </row>
    <row r="1590" spans="34:55" ht="12.75">
      <c r="AH1590" s="154"/>
      <c r="AI1590" s="191"/>
      <c r="AJ1590" s="191"/>
      <c r="AK1590" s="191"/>
      <c r="AL1590" s="191"/>
      <c r="AM1590" s="191"/>
      <c r="AN1590" s="191"/>
      <c r="AO1590" s="191"/>
      <c r="AP1590" s="191"/>
      <c r="AQ1590" s="191"/>
      <c r="AR1590" s="191"/>
      <c r="AS1590" s="191"/>
      <c r="AT1590" s="191"/>
      <c r="AU1590" s="191"/>
      <c r="AV1590" s="191"/>
      <c r="AW1590" s="191"/>
      <c r="AX1590" s="191"/>
      <c r="AY1590" s="191"/>
      <c r="AZ1590" s="191"/>
      <c r="BA1590" s="191"/>
      <c r="BB1590" s="191"/>
      <c r="BC1590" s="191"/>
    </row>
    <row r="1591" spans="34:55" ht="12.75">
      <c r="AH1591" s="154"/>
      <c r="AI1591" s="191"/>
      <c r="AJ1591" s="191"/>
      <c r="AK1591" s="191"/>
      <c r="AL1591" s="191"/>
      <c r="AM1591" s="191"/>
      <c r="AN1591" s="191"/>
      <c r="AO1591" s="191"/>
      <c r="AP1591" s="191"/>
      <c r="AQ1591" s="191"/>
      <c r="AR1591" s="191"/>
      <c r="AS1591" s="191"/>
      <c r="AT1591" s="191"/>
      <c r="AU1591" s="191"/>
      <c r="AV1591" s="191"/>
      <c r="AW1591" s="191"/>
      <c r="AX1591" s="191"/>
      <c r="AY1591" s="191"/>
      <c r="AZ1591" s="191"/>
      <c r="BA1591" s="191"/>
      <c r="BB1591" s="191"/>
      <c r="BC1591" s="191"/>
    </row>
    <row r="1592" spans="34:55" ht="12.75">
      <c r="AH1592" s="154"/>
      <c r="AI1592" s="191"/>
      <c r="AJ1592" s="191"/>
      <c r="AK1592" s="191"/>
      <c r="AL1592" s="191"/>
      <c r="AM1592" s="191"/>
      <c r="AN1592" s="191"/>
      <c r="AO1592" s="191"/>
      <c r="AP1592" s="191"/>
      <c r="AQ1592" s="191"/>
      <c r="AR1592" s="191"/>
      <c r="AS1592" s="191"/>
      <c r="AT1592" s="191"/>
      <c r="AU1592" s="191"/>
      <c r="AV1592" s="191"/>
      <c r="AW1592" s="191"/>
      <c r="AX1592" s="191"/>
      <c r="AY1592" s="191"/>
      <c r="AZ1592" s="191"/>
      <c r="BA1592" s="191"/>
      <c r="BB1592" s="191"/>
      <c r="BC1592" s="191"/>
    </row>
    <row r="1593" spans="34:55" ht="12.75">
      <c r="AH1593" s="154"/>
      <c r="AI1593" s="191"/>
      <c r="AJ1593" s="191"/>
      <c r="AK1593" s="191"/>
      <c r="AL1593" s="191"/>
      <c r="AM1593" s="191"/>
      <c r="AN1593" s="191"/>
      <c r="AO1593" s="191"/>
      <c r="AP1593" s="191"/>
      <c r="AQ1593" s="191"/>
      <c r="AR1593" s="191"/>
      <c r="AS1593" s="191"/>
      <c r="AT1593" s="191"/>
      <c r="AU1593" s="191"/>
      <c r="AV1593" s="191"/>
      <c r="AW1593" s="191"/>
      <c r="AX1593" s="191"/>
      <c r="AY1593" s="191"/>
      <c r="AZ1593" s="191"/>
      <c r="BA1593" s="191"/>
      <c r="BB1593" s="191"/>
      <c r="BC1593" s="191"/>
    </row>
    <row r="1594" spans="34:55" ht="12.75">
      <c r="AH1594" s="154"/>
      <c r="AI1594" s="191"/>
      <c r="AJ1594" s="191"/>
      <c r="AK1594" s="191"/>
      <c r="AL1594" s="191"/>
      <c r="AM1594" s="191"/>
      <c r="AN1594" s="191"/>
      <c r="AO1594" s="191"/>
      <c r="AP1594" s="191"/>
      <c r="AQ1594" s="191"/>
      <c r="AR1594" s="191"/>
      <c r="AS1594" s="191"/>
      <c r="AT1594" s="191"/>
      <c r="AU1594" s="191"/>
      <c r="AV1594" s="191"/>
      <c r="AW1594" s="191"/>
      <c r="AX1594" s="191"/>
      <c r="AY1594" s="191"/>
      <c r="AZ1594" s="191"/>
      <c r="BA1594" s="191"/>
      <c r="BB1594" s="191"/>
      <c r="BC1594" s="191"/>
    </row>
    <row r="1595" spans="34:55" ht="12.75">
      <c r="AH1595" s="154"/>
      <c r="AI1595" s="191"/>
      <c r="AJ1595" s="191"/>
      <c r="AK1595" s="191"/>
      <c r="AL1595" s="191"/>
      <c r="AM1595" s="191"/>
      <c r="AN1595" s="191"/>
      <c r="AO1595" s="191"/>
      <c r="AP1595" s="191"/>
      <c r="AQ1595" s="191"/>
      <c r="AR1595" s="191"/>
      <c r="AS1595" s="191"/>
      <c r="AT1595" s="191"/>
      <c r="AU1595" s="191"/>
      <c r="AV1595" s="191"/>
      <c r="AW1595" s="191"/>
      <c r="AX1595" s="191"/>
      <c r="AY1595" s="191"/>
      <c r="AZ1595" s="191"/>
      <c r="BA1595" s="191"/>
      <c r="BB1595" s="191"/>
      <c r="BC1595" s="191"/>
    </row>
    <row r="1596" spans="34:55" ht="12.75">
      <c r="AH1596" s="154"/>
      <c r="AI1596" s="191"/>
      <c r="AJ1596" s="191"/>
      <c r="AK1596" s="191"/>
      <c r="AL1596" s="191"/>
      <c r="AM1596" s="191"/>
      <c r="AN1596" s="191"/>
      <c r="AO1596" s="191"/>
      <c r="AP1596" s="191"/>
      <c r="AQ1596" s="191"/>
      <c r="AR1596" s="191"/>
      <c r="AS1596" s="191"/>
      <c r="AT1596" s="191"/>
      <c r="AU1596" s="191"/>
      <c r="AV1596" s="191"/>
      <c r="AW1596" s="191"/>
      <c r="AX1596" s="191"/>
      <c r="AY1596" s="191"/>
      <c r="AZ1596" s="191"/>
      <c r="BA1596" s="191"/>
      <c r="BB1596" s="191"/>
      <c r="BC1596" s="191"/>
    </row>
    <row r="1597" spans="34:55" ht="12.75">
      <c r="AH1597" s="154"/>
      <c r="AI1597" s="191"/>
      <c r="AJ1597" s="191"/>
      <c r="AK1597" s="191"/>
      <c r="AL1597" s="191"/>
      <c r="AM1597" s="191"/>
      <c r="AN1597" s="191"/>
      <c r="AO1597" s="191"/>
      <c r="AP1597" s="191"/>
      <c r="AQ1597" s="191"/>
      <c r="AR1597" s="191"/>
      <c r="AS1597" s="191"/>
      <c r="AT1597" s="191"/>
      <c r="AU1597" s="191"/>
      <c r="AV1597" s="191"/>
      <c r="AW1597" s="191"/>
      <c r="AX1597" s="191"/>
      <c r="AY1597" s="191"/>
      <c r="AZ1597" s="191"/>
      <c r="BA1597" s="191"/>
      <c r="BB1597" s="191"/>
      <c r="BC1597" s="191"/>
    </row>
    <row r="1598" spans="34:55" ht="12.75">
      <c r="AH1598" s="154"/>
      <c r="AI1598" s="191"/>
      <c r="AJ1598" s="191"/>
      <c r="AK1598" s="191"/>
      <c r="AL1598" s="191"/>
      <c r="AM1598" s="191"/>
      <c r="AN1598" s="191"/>
      <c r="AO1598" s="191"/>
      <c r="AP1598" s="191"/>
      <c r="AQ1598" s="191"/>
      <c r="AR1598" s="191"/>
      <c r="AS1598" s="191"/>
      <c r="AT1598" s="191"/>
      <c r="AU1598" s="191"/>
      <c r="AV1598" s="191"/>
      <c r="AW1598" s="191"/>
      <c r="AX1598" s="191"/>
      <c r="AY1598" s="191"/>
      <c r="AZ1598" s="191"/>
      <c r="BA1598" s="191"/>
      <c r="BB1598" s="191"/>
      <c r="BC1598" s="191"/>
    </row>
    <row r="1599" spans="34:55" ht="12.75">
      <c r="AH1599" s="154"/>
      <c r="AI1599" s="191"/>
      <c r="AJ1599" s="191"/>
      <c r="AK1599" s="191"/>
      <c r="AL1599" s="191"/>
      <c r="AM1599" s="191"/>
      <c r="AN1599" s="191"/>
      <c r="AO1599" s="191"/>
      <c r="AP1599" s="191"/>
      <c r="AQ1599" s="191"/>
      <c r="AR1599" s="191"/>
      <c r="AS1599" s="191"/>
      <c r="AT1599" s="191"/>
      <c r="AU1599" s="191"/>
      <c r="AV1599" s="191"/>
      <c r="AW1599" s="191"/>
      <c r="AX1599" s="191"/>
      <c r="AY1599" s="191"/>
      <c r="AZ1599" s="191"/>
      <c r="BA1599" s="191"/>
      <c r="BB1599" s="191"/>
      <c r="BC1599" s="191"/>
    </row>
    <row r="1600" spans="34:55" ht="12.75">
      <c r="AH1600" s="154"/>
      <c r="AI1600" s="191"/>
      <c r="AJ1600" s="191"/>
      <c r="AK1600" s="191"/>
      <c r="AL1600" s="191"/>
      <c r="AM1600" s="191"/>
      <c r="AN1600" s="191"/>
      <c r="AO1600" s="191"/>
      <c r="AP1600" s="191"/>
      <c r="AQ1600" s="191"/>
      <c r="AR1600" s="191"/>
      <c r="AS1600" s="191"/>
      <c r="AT1600" s="191"/>
      <c r="AU1600" s="191"/>
      <c r="AV1600" s="191"/>
      <c r="AW1600" s="191"/>
      <c r="AX1600" s="191"/>
      <c r="AY1600" s="191"/>
      <c r="AZ1600" s="191"/>
      <c r="BA1600" s="191"/>
      <c r="BB1600" s="191"/>
      <c r="BC1600" s="191"/>
    </row>
    <row r="1601" spans="34:55" ht="12.75">
      <c r="AH1601" s="154"/>
      <c r="AI1601" s="191"/>
      <c r="AJ1601" s="191"/>
      <c r="AK1601" s="191"/>
      <c r="AL1601" s="191"/>
      <c r="AM1601" s="191"/>
      <c r="AN1601" s="191"/>
      <c r="AO1601" s="191"/>
      <c r="AP1601" s="191"/>
      <c r="AQ1601" s="191"/>
      <c r="AR1601" s="191"/>
      <c r="AS1601" s="191"/>
      <c r="AT1601" s="191"/>
      <c r="AU1601" s="191"/>
      <c r="AV1601" s="191"/>
      <c r="AW1601" s="191"/>
      <c r="AX1601" s="191"/>
      <c r="AY1601" s="191"/>
      <c r="AZ1601" s="191"/>
      <c r="BA1601" s="191"/>
      <c r="BB1601" s="191"/>
      <c r="BC1601" s="191"/>
    </row>
    <row r="1602" spans="34:55" ht="12.75">
      <c r="AH1602" s="154"/>
      <c r="AI1602" s="191"/>
      <c r="AJ1602" s="191"/>
      <c r="AK1602" s="191"/>
      <c r="AL1602" s="191"/>
      <c r="AM1602" s="191"/>
      <c r="AN1602" s="191"/>
      <c r="AO1602" s="191"/>
      <c r="AP1602" s="191"/>
      <c r="AQ1602" s="191"/>
      <c r="AR1602" s="191"/>
      <c r="AS1602" s="191"/>
      <c r="AT1602" s="191"/>
      <c r="AU1602" s="191"/>
      <c r="AV1602" s="191"/>
      <c r="AW1602" s="191"/>
      <c r="AX1602" s="191"/>
      <c r="AY1602" s="191"/>
      <c r="AZ1602" s="191"/>
      <c r="BA1602" s="191"/>
      <c r="BB1602" s="191"/>
      <c r="BC1602" s="191"/>
    </row>
    <row r="1603" spans="34:55" ht="12.75">
      <c r="AH1603" s="154"/>
      <c r="AI1603" s="191"/>
      <c r="AJ1603" s="191"/>
      <c r="AK1603" s="191"/>
      <c r="AL1603" s="191"/>
      <c r="AM1603" s="191"/>
      <c r="AN1603" s="191"/>
      <c r="AO1603" s="191"/>
      <c r="AP1603" s="191"/>
      <c r="AQ1603" s="191"/>
      <c r="AR1603" s="191"/>
      <c r="AS1603" s="191"/>
      <c r="AT1603" s="191"/>
      <c r="AU1603" s="191"/>
      <c r="AV1603" s="191"/>
      <c r="AW1603" s="191"/>
      <c r="AX1603" s="191"/>
      <c r="AY1603" s="191"/>
      <c r="AZ1603" s="191"/>
      <c r="BA1603" s="191"/>
      <c r="BB1603" s="191"/>
      <c r="BC1603" s="191"/>
    </row>
    <row r="1604" spans="34:55" ht="12.75">
      <c r="AH1604" s="154"/>
      <c r="AI1604" s="191"/>
      <c r="AJ1604" s="191"/>
      <c r="AK1604" s="191"/>
      <c r="AL1604" s="191"/>
      <c r="AM1604" s="191"/>
      <c r="AN1604" s="191"/>
      <c r="AO1604" s="191"/>
      <c r="AP1604" s="191"/>
      <c r="AQ1604" s="191"/>
      <c r="AR1604" s="191"/>
      <c r="AS1604" s="191"/>
      <c r="AT1604" s="191"/>
      <c r="AU1604" s="191"/>
      <c r="AV1604" s="191"/>
      <c r="AW1604" s="191"/>
      <c r="AX1604" s="191"/>
      <c r="AY1604" s="191"/>
      <c r="AZ1604" s="191"/>
      <c r="BA1604" s="191"/>
      <c r="BB1604" s="191"/>
      <c r="BC1604" s="191"/>
    </row>
    <row r="1605" spans="34:55" ht="12.75">
      <c r="AH1605" s="154"/>
      <c r="AI1605" s="191"/>
      <c r="AJ1605" s="191"/>
      <c r="AK1605" s="191"/>
      <c r="AL1605" s="191"/>
      <c r="AM1605" s="191"/>
      <c r="AN1605" s="191"/>
      <c r="AO1605" s="191"/>
      <c r="AP1605" s="191"/>
      <c r="AQ1605" s="191"/>
      <c r="AR1605" s="191"/>
      <c r="AS1605" s="191"/>
      <c r="AT1605" s="191"/>
      <c r="AU1605" s="191"/>
      <c r="AV1605" s="191"/>
      <c r="AW1605" s="191"/>
      <c r="AX1605" s="191"/>
      <c r="AY1605" s="191"/>
      <c r="AZ1605" s="191"/>
      <c r="BA1605" s="191"/>
      <c r="BB1605" s="191"/>
      <c r="BC1605" s="191"/>
    </row>
    <row r="1606" spans="34:55" ht="12.75">
      <c r="AH1606" s="154"/>
      <c r="AI1606" s="191"/>
      <c r="AJ1606" s="191"/>
      <c r="AK1606" s="191"/>
      <c r="AL1606" s="191"/>
      <c r="AM1606" s="191"/>
      <c r="AN1606" s="191"/>
      <c r="AO1606" s="191"/>
      <c r="AP1606" s="191"/>
      <c r="AQ1606" s="191"/>
      <c r="AR1606" s="191"/>
      <c r="AS1606" s="191"/>
      <c r="AT1606" s="191"/>
      <c r="AU1606" s="191"/>
      <c r="AV1606" s="191"/>
      <c r="AW1606" s="191"/>
      <c r="AX1606" s="191"/>
      <c r="AY1606" s="191"/>
      <c r="AZ1606" s="191"/>
      <c r="BA1606" s="191"/>
      <c r="BB1606" s="191"/>
      <c r="BC1606" s="191"/>
    </row>
    <row r="1607" spans="34:55" ht="12.75">
      <c r="AH1607" s="154"/>
      <c r="AI1607" s="191"/>
      <c r="AJ1607" s="191"/>
      <c r="AK1607" s="191"/>
      <c r="AL1607" s="191"/>
      <c r="AM1607" s="191"/>
      <c r="AN1607" s="191"/>
      <c r="AO1607" s="191"/>
      <c r="AP1607" s="191"/>
      <c r="AQ1607" s="191"/>
      <c r="AR1607" s="191"/>
      <c r="AS1607" s="191"/>
      <c r="AT1607" s="191"/>
      <c r="AU1607" s="191"/>
      <c r="AV1607" s="191"/>
      <c r="AW1607" s="191"/>
      <c r="AX1607" s="191"/>
      <c r="AY1607" s="191"/>
      <c r="AZ1607" s="191"/>
      <c r="BA1607" s="191"/>
      <c r="BB1607" s="191"/>
      <c r="BC1607" s="191"/>
    </row>
    <row r="1608" spans="34:55" ht="12.75">
      <c r="AH1608" s="154"/>
      <c r="AI1608" s="191"/>
      <c r="AJ1608" s="191"/>
      <c r="AK1608" s="191"/>
      <c r="AL1608" s="191"/>
      <c r="AM1608" s="191"/>
      <c r="AN1608" s="191"/>
      <c r="AO1608" s="191"/>
      <c r="AP1608" s="191"/>
      <c r="AQ1608" s="191"/>
      <c r="AR1608" s="191"/>
      <c r="AS1608" s="191"/>
      <c r="AT1608" s="191"/>
      <c r="AU1608" s="191"/>
      <c r="AV1608" s="191"/>
      <c r="AW1608" s="191"/>
      <c r="AX1608" s="191"/>
      <c r="AY1608" s="191"/>
      <c r="AZ1608" s="191"/>
      <c r="BA1608" s="191"/>
      <c r="BB1608" s="191"/>
      <c r="BC1608" s="191"/>
    </row>
    <row r="1609" spans="34:55" ht="12.75">
      <c r="AH1609" s="154"/>
      <c r="AI1609" s="191"/>
      <c r="AJ1609" s="191"/>
      <c r="AK1609" s="191"/>
      <c r="AL1609" s="191"/>
      <c r="AM1609" s="191"/>
      <c r="AN1609" s="191"/>
      <c r="AO1609" s="191"/>
      <c r="AP1609" s="191"/>
      <c r="AQ1609" s="191"/>
      <c r="AR1609" s="191"/>
      <c r="AS1609" s="191"/>
      <c r="AT1609" s="191"/>
      <c r="AU1609" s="191"/>
      <c r="AV1609" s="191"/>
      <c r="AW1609" s="191"/>
      <c r="AX1609" s="191"/>
      <c r="AY1609" s="191"/>
      <c r="AZ1609" s="191"/>
      <c r="BA1609" s="191"/>
      <c r="BB1609" s="191"/>
      <c r="BC1609" s="191"/>
    </row>
    <row r="1610" spans="34:55" ht="12.75">
      <c r="AH1610" s="154"/>
      <c r="AI1610" s="191"/>
      <c r="AJ1610" s="191"/>
      <c r="AK1610" s="191"/>
      <c r="AL1610" s="191"/>
      <c r="AM1610" s="191"/>
      <c r="AN1610" s="191"/>
      <c r="AO1610" s="191"/>
      <c r="AP1610" s="191"/>
      <c r="AQ1610" s="191"/>
      <c r="AR1610" s="191"/>
      <c r="AS1610" s="191"/>
      <c r="AT1610" s="191"/>
      <c r="AU1610" s="191"/>
      <c r="AV1610" s="191"/>
      <c r="AW1610" s="191"/>
      <c r="AX1610" s="191"/>
      <c r="AY1610" s="191"/>
      <c r="AZ1610" s="191"/>
      <c r="BA1610" s="191"/>
      <c r="BB1610" s="191"/>
      <c r="BC1610" s="191"/>
    </row>
    <row r="1611" spans="34:55" ht="12.75">
      <c r="AH1611" s="154"/>
      <c r="AI1611" s="191"/>
      <c r="AJ1611" s="191"/>
      <c r="AK1611" s="191"/>
      <c r="AL1611" s="191"/>
      <c r="AM1611" s="191"/>
      <c r="AN1611" s="191"/>
      <c r="AO1611" s="191"/>
      <c r="AP1611" s="191"/>
      <c r="AQ1611" s="191"/>
      <c r="AR1611" s="191"/>
      <c r="AS1611" s="191"/>
      <c r="AT1611" s="191"/>
      <c r="AU1611" s="191"/>
      <c r="AV1611" s="191"/>
      <c r="AW1611" s="191"/>
      <c r="AX1611" s="191"/>
      <c r="AY1611" s="191"/>
      <c r="AZ1611" s="191"/>
      <c r="BA1611" s="191"/>
      <c r="BB1611" s="191"/>
      <c r="BC1611" s="191"/>
    </row>
    <row r="1612" spans="34:55" ht="12.75">
      <c r="AH1612" s="154"/>
      <c r="AI1612" s="191"/>
      <c r="AJ1612" s="191"/>
      <c r="AK1612" s="191"/>
      <c r="AL1612" s="191"/>
      <c r="AM1612" s="191"/>
      <c r="AN1612" s="191"/>
      <c r="AO1612" s="191"/>
      <c r="AP1612" s="191"/>
      <c r="AQ1612" s="191"/>
      <c r="AR1612" s="191"/>
      <c r="AS1612" s="191"/>
      <c r="AT1612" s="191"/>
      <c r="AU1612" s="191"/>
      <c r="AV1612" s="191"/>
      <c r="AW1612" s="191"/>
      <c r="AX1612" s="191"/>
      <c r="AY1612" s="191"/>
      <c r="AZ1612" s="191"/>
      <c r="BA1612" s="191"/>
      <c r="BB1612" s="191"/>
      <c r="BC1612" s="191"/>
    </row>
    <row r="1613" spans="34:55" ht="12.75">
      <c r="AH1613" s="154"/>
      <c r="AI1613" s="191"/>
      <c r="AJ1613" s="191"/>
      <c r="AK1613" s="191"/>
      <c r="AL1613" s="191"/>
      <c r="AM1613" s="191"/>
      <c r="AN1613" s="191"/>
      <c r="AO1613" s="191"/>
      <c r="AP1613" s="191"/>
      <c r="AQ1613" s="191"/>
      <c r="AR1613" s="191"/>
      <c r="AS1613" s="191"/>
      <c r="AT1613" s="191"/>
      <c r="AU1613" s="191"/>
      <c r="AV1613" s="191"/>
      <c r="AW1613" s="191"/>
      <c r="AX1613" s="191"/>
      <c r="AY1613" s="191"/>
      <c r="AZ1613" s="191"/>
      <c r="BA1613" s="191"/>
      <c r="BB1613" s="191"/>
      <c r="BC1613" s="191"/>
    </row>
    <row r="1614" spans="34:55" ht="12.75">
      <c r="AH1614" s="154"/>
      <c r="AI1614" s="191"/>
      <c r="AJ1614" s="191"/>
      <c r="AK1614" s="191"/>
      <c r="AL1614" s="191"/>
      <c r="AM1614" s="191"/>
      <c r="AN1614" s="191"/>
      <c r="AO1614" s="191"/>
      <c r="AP1614" s="191"/>
      <c r="AQ1614" s="191"/>
      <c r="AR1614" s="191"/>
      <c r="AS1614" s="191"/>
      <c r="AT1614" s="191"/>
      <c r="AU1614" s="191"/>
      <c r="AV1614" s="191"/>
      <c r="AW1614" s="191"/>
      <c r="AX1614" s="191"/>
      <c r="AY1614" s="191"/>
      <c r="AZ1614" s="191"/>
      <c r="BA1614" s="191"/>
      <c r="BB1614" s="191"/>
      <c r="BC1614" s="191"/>
    </row>
    <row r="1615" spans="34:55" ht="12.75">
      <c r="AH1615" s="154"/>
      <c r="AI1615" s="191"/>
      <c r="AJ1615" s="191"/>
      <c r="AK1615" s="191"/>
      <c r="AL1615" s="191"/>
      <c r="AM1615" s="191"/>
      <c r="AN1615" s="191"/>
      <c r="AO1615" s="191"/>
      <c r="AP1615" s="191"/>
      <c r="AQ1615" s="191"/>
      <c r="AR1615" s="191"/>
      <c r="AS1615" s="191"/>
      <c r="AT1615" s="191"/>
      <c r="AU1615" s="191"/>
      <c r="AV1615" s="191"/>
      <c r="AW1615" s="191"/>
      <c r="AX1615" s="191"/>
      <c r="AY1615" s="191"/>
      <c r="AZ1615" s="191"/>
      <c r="BA1615" s="191"/>
      <c r="BB1615" s="191"/>
      <c r="BC1615" s="191"/>
    </row>
    <row r="1616" spans="34:55" ht="12.75">
      <c r="AH1616" s="154"/>
      <c r="AI1616" s="191"/>
      <c r="AJ1616" s="191"/>
      <c r="AK1616" s="191"/>
      <c r="AL1616" s="191"/>
      <c r="AM1616" s="191"/>
      <c r="AN1616" s="191"/>
      <c r="AO1616" s="191"/>
      <c r="AP1616" s="191"/>
      <c r="AQ1616" s="191"/>
      <c r="AR1616" s="191"/>
      <c r="AS1616" s="191"/>
      <c r="AT1616" s="191"/>
      <c r="AU1616" s="191"/>
      <c r="AV1616" s="191"/>
      <c r="AW1616" s="191"/>
      <c r="AX1616" s="191"/>
      <c r="AY1616" s="191"/>
      <c r="AZ1616" s="191"/>
      <c r="BA1616" s="191"/>
      <c r="BB1616" s="191"/>
      <c r="BC1616" s="191"/>
    </row>
    <row r="1617" spans="34:55" ht="12.75">
      <c r="AH1617" s="154"/>
      <c r="AI1617" s="191"/>
      <c r="AJ1617" s="191"/>
      <c r="AK1617" s="191"/>
      <c r="AL1617" s="191"/>
      <c r="AM1617" s="191"/>
      <c r="AN1617" s="191"/>
      <c r="AO1617" s="191"/>
      <c r="AP1617" s="191"/>
      <c r="AQ1617" s="191"/>
      <c r="AR1617" s="191"/>
      <c r="AS1617" s="191"/>
      <c r="AT1617" s="191"/>
      <c r="AU1617" s="191"/>
      <c r="AV1617" s="191"/>
      <c r="AW1617" s="191"/>
      <c r="AX1617" s="191"/>
      <c r="AY1617" s="191"/>
      <c r="AZ1617" s="191"/>
      <c r="BA1617" s="191"/>
      <c r="BB1617" s="191"/>
      <c r="BC1617" s="191"/>
    </row>
    <row r="1618" spans="34:55" ht="12.75">
      <c r="AH1618" s="154"/>
      <c r="AI1618" s="191"/>
      <c r="AJ1618" s="191"/>
      <c r="AK1618" s="191"/>
      <c r="AL1618" s="191"/>
      <c r="AM1618" s="191"/>
      <c r="AN1618" s="191"/>
      <c r="AO1618" s="191"/>
      <c r="AP1618" s="191"/>
      <c r="AQ1618" s="191"/>
      <c r="AR1618" s="191"/>
      <c r="AS1618" s="191"/>
      <c r="AT1618" s="191"/>
      <c r="AU1618" s="191"/>
      <c r="AV1618" s="191"/>
      <c r="AW1618" s="191"/>
      <c r="AX1618" s="191"/>
      <c r="AY1618" s="191"/>
      <c r="AZ1618" s="191"/>
      <c r="BA1618" s="191"/>
      <c r="BB1618" s="191"/>
      <c r="BC1618" s="191"/>
    </row>
    <row r="1619" spans="34:55" ht="12.75">
      <c r="AH1619" s="154"/>
      <c r="AI1619" s="191"/>
      <c r="AJ1619" s="191"/>
      <c r="AK1619" s="191"/>
      <c r="AL1619" s="191"/>
      <c r="AM1619" s="191"/>
      <c r="AN1619" s="191"/>
      <c r="AO1619" s="191"/>
      <c r="AP1619" s="191"/>
      <c r="AQ1619" s="191"/>
      <c r="AR1619" s="191"/>
      <c r="AS1619" s="191"/>
      <c r="AT1619" s="191"/>
      <c r="AU1619" s="191"/>
      <c r="AV1619" s="191"/>
      <c r="AW1619" s="191"/>
      <c r="AX1619" s="191"/>
      <c r="AY1619" s="191"/>
      <c r="AZ1619" s="191"/>
      <c r="BA1619" s="191"/>
      <c r="BB1619" s="191"/>
      <c r="BC1619" s="191"/>
    </row>
    <row r="1620" spans="34:55" ht="12.75">
      <c r="AH1620" s="154"/>
      <c r="AI1620" s="191"/>
      <c r="AJ1620" s="191"/>
      <c r="AK1620" s="191"/>
      <c r="AL1620" s="191"/>
      <c r="AM1620" s="191"/>
      <c r="AN1620" s="191"/>
      <c r="AO1620" s="191"/>
      <c r="AP1620" s="191"/>
      <c r="AQ1620" s="191"/>
      <c r="AR1620" s="191"/>
      <c r="AS1620" s="191"/>
      <c r="AT1620" s="191"/>
      <c r="AU1620" s="191"/>
      <c r="AV1620" s="191"/>
      <c r="AW1620" s="191"/>
      <c r="AX1620" s="191"/>
      <c r="AY1620" s="191"/>
      <c r="AZ1620" s="191"/>
      <c r="BA1620" s="191"/>
      <c r="BB1620" s="191"/>
      <c r="BC1620" s="191"/>
    </row>
    <row r="1621" spans="34:55" ht="12.75">
      <c r="AH1621" s="154"/>
      <c r="AI1621" s="191"/>
      <c r="AJ1621" s="191"/>
      <c r="AK1621" s="191"/>
      <c r="AL1621" s="191"/>
      <c r="AM1621" s="191"/>
      <c r="AN1621" s="191"/>
      <c r="AO1621" s="191"/>
      <c r="AP1621" s="191"/>
      <c r="AQ1621" s="191"/>
      <c r="AR1621" s="191"/>
      <c r="AS1621" s="191"/>
      <c r="AT1621" s="191"/>
      <c r="AU1621" s="191"/>
      <c r="AV1621" s="191"/>
      <c r="AW1621" s="191"/>
      <c r="AX1621" s="191"/>
      <c r="AY1621" s="191"/>
      <c r="AZ1621" s="191"/>
      <c r="BA1621" s="191"/>
      <c r="BB1621" s="191"/>
      <c r="BC1621" s="191"/>
    </row>
    <row r="1622" spans="34:55" ht="12.75">
      <c r="AH1622" s="154"/>
      <c r="AI1622" s="191"/>
      <c r="AJ1622" s="191"/>
      <c r="AK1622" s="191"/>
      <c r="AL1622" s="191"/>
      <c r="AM1622" s="191"/>
      <c r="AN1622" s="191"/>
      <c r="AO1622" s="191"/>
      <c r="AP1622" s="191"/>
      <c r="AQ1622" s="191"/>
      <c r="AR1622" s="191"/>
      <c r="AS1622" s="191"/>
      <c r="AT1622" s="191"/>
      <c r="AU1622" s="191"/>
      <c r="AV1622" s="191"/>
      <c r="AW1622" s="191"/>
      <c r="AX1622" s="191"/>
      <c r="AY1622" s="191"/>
      <c r="AZ1622" s="191"/>
      <c r="BA1622" s="191"/>
      <c r="BB1622" s="191"/>
      <c r="BC1622" s="191"/>
    </row>
    <row r="1623" spans="34:55" ht="12.75">
      <c r="AH1623" s="154"/>
      <c r="AI1623" s="191"/>
      <c r="AJ1623" s="191"/>
      <c r="AK1623" s="191"/>
      <c r="AL1623" s="191"/>
      <c r="AM1623" s="191"/>
      <c r="AN1623" s="191"/>
      <c r="AO1623" s="191"/>
      <c r="AP1623" s="191"/>
      <c r="AQ1623" s="191"/>
      <c r="AR1623" s="191"/>
      <c r="AS1623" s="191"/>
      <c r="AT1623" s="191"/>
      <c r="AU1623" s="191"/>
      <c r="AV1623" s="191"/>
      <c r="AW1623" s="191"/>
      <c r="AX1623" s="191"/>
      <c r="AY1623" s="191"/>
      <c r="AZ1623" s="191"/>
      <c r="BA1623" s="191"/>
      <c r="BB1623" s="191"/>
      <c r="BC1623" s="191"/>
    </row>
    <row r="1624" spans="34:55" ht="12.75">
      <c r="AH1624" s="154"/>
      <c r="AI1624" s="191"/>
      <c r="AJ1624" s="191"/>
      <c r="AK1624" s="191"/>
      <c r="AL1624" s="191"/>
      <c r="AM1624" s="191"/>
      <c r="AN1624" s="191"/>
      <c r="AO1624" s="191"/>
      <c r="AP1624" s="191"/>
      <c r="AQ1624" s="191"/>
      <c r="AR1624" s="191"/>
      <c r="AS1624" s="191"/>
      <c r="AT1624" s="191"/>
      <c r="AU1624" s="191"/>
      <c r="AV1624" s="191"/>
      <c r="AW1624" s="191"/>
      <c r="AX1624" s="191"/>
      <c r="AY1624" s="191"/>
      <c r="AZ1624" s="191"/>
      <c r="BA1624" s="191"/>
      <c r="BB1624" s="191"/>
      <c r="BC1624" s="191"/>
    </row>
    <row r="1625" spans="34:55" ht="12.75">
      <c r="AH1625" s="154"/>
      <c r="AI1625" s="191"/>
      <c r="AJ1625" s="191"/>
      <c r="AK1625" s="191"/>
      <c r="AL1625" s="191"/>
      <c r="AM1625" s="191"/>
      <c r="AN1625" s="191"/>
      <c r="AO1625" s="191"/>
      <c r="AP1625" s="191"/>
      <c r="AQ1625" s="191"/>
      <c r="AR1625" s="191"/>
      <c r="AS1625" s="191"/>
      <c r="AT1625" s="191"/>
      <c r="AU1625" s="191"/>
      <c r="AV1625" s="191"/>
      <c r="AW1625" s="191"/>
      <c r="AX1625" s="191"/>
      <c r="AY1625" s="191"/>
      <c r="AZ1625" s="191"/>
      <c r="BA1625" s="191"/>
      <c r="BB1625" s="191"/>
      <c r="BC1625" s="191"/>
    </row>
    <row r="1626" spans="34:55" ht="12.75">
      <c r="AH1626" s="154"/>
      <c r="AI1626" s="191"/>
      <c r="AJ1626" s="191"/>
      <c r="AK1626" s="191"/>
      <c r="AL1626" s="191"/>
      <c r="AM1626" s="191"/>
      <c r="AN1626" s="191"/>
      <c r="AO1626" s="191"/>
      <c r="AP1626" s="191"/>
      <c r="AQ1626" s="191"/>
      <c r="AR1626" s="191"/>
      <c r="AS1626" s="191"/>
      <c r="AT1626" s="191"/>
      <c r="AU1626" s="191"/>
      <c r="AV1626" s="191"/>
      <c r="AW1626" s="191"/>
      <c r="AX1626" s="191"/>
      <c r="AY1626" s="191"/>
      <c r="AZ1626" s="191"/>
      <c r="BA1626" s="191"/>
      <c r="BB1626" s="191"/>
      <c r="BC1626" s="191"/>
    </row>
    <row r="1627" spans="34:55" ht="12.75">
      <c r="AH1627" s="154"/>
      <c r="AI1627" s="191"/>
      <c r="AJ1627" s="191"/>
      <c r="AK1627" s="191"/>
      <c r="AL1627" s="191"/>
      <c r="AM1627" s="191"/>
      <c r="AN1627" s="191"/>
      <c r="AO1627" s="191"/>
      <c r="AP1627" s="191"/>
      <c r="AQ1627" s="191"/>
      <c r="AR1627" s="191"/>
      <c r="AS1627" s="191"/>
      <c r="AT1627" s="191"/>
      <c r="AU1627" s="191"/>
      <c r="AV1627" s="191"/>
      <c r="AW1627" s="191"/>
      <c r="AX1627" s="191"/>
      <c r="AY1627" s="191"/>
      <c r="AZ1627" s="191"/>
      <c r="BA1627" s="191"/>
      <c r="BB1627" s="191"/>
      <c r="BC1627" s="191"/>
    </row>
    <row r="1628" spans="34:55" ht="12.75">
      <c r="AH1628" s="154"/>
      <c r="AI1628" s="191"/>
      <c r="AJ1628" s="191"/>
      <c r="AK1628" s="191"/>
      <c r="AL1628" s="191"/>
      <c r="AM1628" s="191"/>
      <c r="AN1628" s="191"/>
      <c r="AO1628" s="191"/>
      <c r="AP1628" s="191"/>
      <c r="AQ1628" s="191"/>
      <c r="AR1628" s="191"/>
      <c r="AS1628" s="191"/>
      <c r="AT1628" s="191"/>
      <c r="AU1628" s="191"/>
      <c r="AV1628" s="191"/>
      <c r="AW1628" s="191"/>
      <c r="AX1628" s="191"/>
      <c r="AY1628" s="191"/>
      <c r="AZ1628" s="191"/>
      <c r="BA1628" s="191"/>
      <c r="BB1628" s="191"/>
      <c r="BC1628" s="191"/>
    </row>
    <row r="1629" spans="34:55" ht="12.75">
      <c r="AH1629" s="154"/>
      <c r="AI1629" s="191"/>
      <c r="AJ1629" s="191"/>
      <c r="AK1629" s="191"/>
      <c r="AL1629" s="191"/>
      <c r="AM1629" s="191"/>
      <c r="AN1629" s="191"/>
      <c r="AO1629" s="191"/>
      <c r="AP1629" s="191"/>
      <c r="AQ1629" s="191"/>
      <c r="AR1629" s="191"/>
      <c r="AS1629" s="191"/>
      <c r="AT1629" s="191"/>
      <c r="AU1629" s="191"/>
      <c r="AV1629" s="191"/>
      <c r="AW1629" s="191"/>
      <c r="AX1629" s="191"/>
      <c r="AY1629" s="191"/>
      <c r="AZ1629" s="191"/>
      <c r="BA1629" s="191"/>
      <c r="BB1629" s="191"/>
      <c r="BC1629" s="191"/>
    </row>
    <row r="1630" spans="34:55" ht="12.75">
      <c r="AH1630" s="154"/>
      <c r="AI1630" s="191"/>
      <c r="AJ1630" s="191"/>
      <c r="AK1630" s="191"/>
      <c r="AL1630" s="191"/>
      <c r="AM1630" s="191"/>
      <c r="AN1630" s="191"/>
      <c r="AO1630" s="191"/>
      <c r="AP1630" s="191"/>
      <c r="AQ1630" s="191"/>
      <c r="AR1630" s="191"/>
      <c r="AS1630" s="191"/>
      <c r="AT1630" s="191"/>
      <c r="AU1630" s="191"/>
      <c r="AV1630" s="191"/>
      <c r="AW1630" s="191"/>
      <c r="AX1630" s="191"/>
      <c r="AY1630" s="191"/>
      <c r="AZ1630" s="191"/>
      <c r="BA1630" s="191"/>
      <c r="BB1630" s="191"/>
      <c r="BC1630" s="191"/>
    </row>
    <row r="1631" spans="34:55" ht="12.75">
      <c r="AH1631" s="154"/>
      <c r="AI1631" s="191"/>
      <c r="AJ1631" s="191"/>
      <c r="AK1631" s="191"/>
      <c r="AL1631" s="191"/>
      <c r="AM1631" s="191"/>
      <c r="AN1631" s="191"/>
      <c r="AO1631" s="191"/>
      <c r="AP1631" s="191"/>
      <c r="AQ1631" s="191"/>
      <c r="AR1631" s="191"/>
      <c r="AS1631" s="191"/>
      <c r="AT1631" s="191"/>
      <c r="AU1631" s="191"/>
      <c r="AV1631" s="191"/>
      <c r="AW1631" s="191"/>
      <c r="AX1631" s="191"/>
      <c r="AY1631" s="191"/>
      <c r="AZ1631" s="191"/>
      <c r="BA1631" s="191"/>
      <c r="BB1631" s="191"/>
      <c r="BC1631" s="191"/>
    </row>
    <row r="1632" spans="34:55" ht="12.75">
      <c r="AH1632" s="154"/>
      <c r="AI1632" s="191"/>
      <c r="AJ1632" s="191"/>
      <c r="AK1632" s="191"/>
      <c r="AL1632" s="191"/>
      <c r="AM1632" s="191"/>
      <c r="AN1632" s="191"/>
      <c r="AO1632" s="191"/>
      <c r="AP1632" s="191"/>
      <c r="AQ1632" s="191"/>
      <c r="AR1632" s="191"/>
      <c r="AS1632" s="191"/>
      <c r="AT1632" s="191"/>
      <c r="AU1632" s="191"/>
      <c r="AV1632" s="191"/>
      <c r="AW1632" s="191"/>
      <c r="AX1632" s="191"/>
      <c r="AY1632" s="191"/>
      <c r="AZ1632" s="191"/>
      <c r="BA1632" s="191"/>
      <c r="BB1632" s="191"/>
      <c r="BC1632" s="191"/>
    </row>
    <row r="1633" spans="34:55" ht="12.75">
      <c r="AH1633" s="154"/>
      <c r="AI1633" s="191"/>
      <c r="AJ1633" s="191"/>
      <c r="AK1633" s="191"/>
      <c r="AL1633" s="191"/>
      <c r="AM1633" s="191"/>
      <c r="AN1633" s="191"/>
      <c r="AO1633" s="191"/>
      <c r="AP1633" s="191"/>
      <c r="AQ1633" s="191"/>
      <c r="AR1633" s="191"/>
      <c r="AS1633" s="191"/>
      <c r="AT1633" s="191"/>
      <c r="AU1633" s="191"/>
      <c r="AV1633" s="191"/>
      <c r="AW1633" s="191"/>
      <c r="AX1633" s="191"/>
      <c r="AY1633" s="191"/>
      <c r="AZ1633" s="191"/>
      <c r="BA1633" s="191"/>
      <c r="BB1633" s="191"/>
      <c r="BC1633" s="191"/>
    </row>
    <row r="1634" spans="34:55" ht="12.75">
      <c r="AH1634" s="154"/>
      <c r="AI1634" s="191"/>
      <c r="AJ1634" s="191"/>
      <c r="AK1634" s="191"/>
      <c r="AL1634" s="191"/>
      <c r="AM1634" s="191"/>
      <c r="AN1634" s="191"/>
      <c r="AO1634" s="191"/>
      <c r="AP1634" s="191"/>
      <c r="AQ1634" s="191"/>
      <c r="AR1634" s="191"/>
      <c r="AS1634" s="191"/>
      <c r="AT1634" s="191"/>
      <c r="AU1634" s="191"/>
      <c r="AV1634" s="191"/>
      <c r="AW1634" s="191"/>
      <c r="AX1634" s="191"/>
      <c r="AY1634" s="191"/>
      <c r="AZ1634" s="191"/>
      <c r="BA1634" s="191"/>
      <c r="BB1634" s="191"/>
      <c r="BC1634" s="191"/>
    </row>
    <row r="1635" spans="34:55" ht="12.75">
      <c r="AH1635" s="154"/>
      <c r="AI1635" s="191"/>
      <c r="AJ1635" s="191"/>
      <c r="AK1635" s="191"/>
      <c r="AL1635" s="191"/>
      <c r="AM1635" s="191"/>
      <c r="AN1635" s="191"/>
      <c r="AO1635" s="191"/>
      <c r="AP1635" s="191"/>
      <c r="AQ1635" s="191"/>
      <c r="AR1635" s="191"/>
      <c r="AS1635" s="191"/>
      <c r="AT1635" s="191"/>
      <c r="AU1635" s="191"/>
      <c r="AV1635" s="191"/>
      <c r="AW1635" s="191"/>
      <c r="AX1635" s="191"/>
      <c r="AY1635" s="191"/>
      <c r="AZ1635" s="191"/>
      <c r="BA1635" s="191"/>
      <c r="BB1635" s="191"/>
      <c r="BC1635" s="191"/>
    </row>
    <row r="1636" spans="34:55" ht="12.75">
      <c r="AH1636" s="154"/>
      <c r="AI1636" s="191"/>
      <c r="AJ1636" s="191"/>
      <c r="AK1636" s="191"/>
      <c r="AL1636" s="191"/>
      <c r="AM1636" s="191"/>
      <c r="AN1636" s="191"/>
      <c r="AO1636" s="191"/>
      <c r="AP1636" s="191"/>
      <c r="AQ1636" s="191"/>
      <c r="AR1636" s="191"/>
      <c r="AS1636" s="191"/>
      <c r="AT1636" s="191"/>
      <c r="AU1636" s="191"/>
      <c r="AV1636" s="191"/>
      <c r="AW1636" s="191"/>
      <c r="AX1636" s="191"/>
      <c r="AY1636" s="191"/>
      <c r="AZ1636" s="191"/>
      <c r="BA1636" s="191"/>
      <c r="BB1636" s="191"/>
      <c r="BC1636" s="191"/>
    </row>
    <row r="1637" spans="34:55" ht="12.75">
      <c r="AH1637" s="154"/>
      <c r="AI1637" s="191"/>
      <c r="AJ1637" s="191"/>
      <c r="AK1637" s="191"/>
      <c r="AL1637" s="191"/>
      <c r="AM1637" s="191"/>
      <c r="AN1637" s="191"/>
      <c r="AO1637" s="191"/>
      <c r="AP1637" s="191"/>
      <c r="AQ1637" s="191"/>
      <c r="AR1637" s="191"/>
      <c r="AS1637" s="191"/>
      <c r="AT1637" s="191"/>
      <c r="AU1637" s="191"/>
      <c r="AV1637" s="191"/>
      <c r="AW1637" s="191"/>
      <c r="AX1637" s="191"/>
      <c r="AY1637" s="191"/>
      <c r="AZ1637" s="191"/>
      <c r="BA1637" s="191"/>
      <c r="BB1637" s="191"/>
      <c r="BC1637" s="191"/>
    </row>
    <row r="1638" spans="34:55" ht="12.75">
      <c r="AH1638" s="154"/>
      <c r="AI1638" s="191"/>
      <c r="AJ1638" s="191"/>
      <c r="AK1638" s="191"/>
      <c r="AL1638" s="191"/>
      <c r="AM1638" s="191"/>
      <c r="AN1638" s="191"/>
      <c r="AO1638" s="191"/>
      <c r="AP1638" s="191"/>
      <c r="AQ1638" s="191"/>
      <c r="AR1638" s="191"/>
      <c r="AS1638" s="191"/>
      <c r="AT1638" s="191"/>
      <c r="AU1638" s="191"/>
      <c r="AV1638" s="191"/>
      <c r="AW1638" s="191"/>
      <c r="AX1638" s="191"/>
      <c r="AY1638" s="191"/>
      <c r="AZ1638" s="191"/>
      <c r="BA1638" s="191"/>
      <c r="BB1638" s="191"/>
      <c r="BC1638" s="191"/>
    </row>
    <row r="1639" spans="34:55" ht="12.75">
      <c r="AH1639" s="154"/>
      <c r="AI1639" s="191"/>
      <c r="AJ1639" s="191"/>
      <c r="AK1639" s="191"/>
      <c r="AL1639" s="191"/>
      <c r="AM1639" s="191"/>
      <c r="AN1639" s="191"/>
      <c r="AO1639" s="191"/>
      <c r="AP1639" s="191"/>
      <c r="AQ1639" s="191"/>
      <c r="AR1639" s="191"/>
      <c r="AS1639" s="191"/>
      <c r="AT1639" s="191"/>
      <c r="AU1639" s="191"/>
      <c r="AV1639" s="191"/>
      <c r="AW1639" s="191"/>
      <c r="AX1639" s="191"/>
      <c r="AY1639" s="191"/>
      <c r="AZ1639" s="191"/>
      <c r="BA1639" s="191"/>
      <c r="BB1639" s="191"/>
      <c r="BC1639" s="191"/>
    </row>
    <row r="1640" spans="34:55" ht="12.75">
      <c r="AH1640" s="154"/>
      <c r="AI1640" s="191"/>
      <c r="AJ1640" s="191"/>
      <c r="AK1640" s="191"/>
      <c r="AL1640" s="191"/>
      <c r="AM1640" s="191"/>
      <c r="AN1640" s="191"/>
      <c r="AO1640" s="191"/>
      <c r="AP1640" s="191"/>
      <c r="AQ1640" s="191"/>
      <c r="AR1640" s="191"/>
      <c r="AS1640" s="191"/>
      <c r="AT1640" s="191"/>
      <c r="AU1640" s="191"/>
      <c r="AV1640" s="191"/>
      <c r="AW1640" s="191"/>
      <c r="AX1640" s="191"/>
      <c r="AY1640" s="191"/>
      <c r="AZ1640" s="191"/>
      <c r="BA1640" s="191"/>
      <c r="BB1640" s="191"/>
      <c r="BC1640" s="191"/>
    </row>
    <row r="1641" spans="34:55" ht="12.75">
      <c r="AH1641" s="154"/>
      <c r="AI1641" s="191"/>
      <c r="AJ1641" s="191"/>
      <c r="AK1641" s="191"/>
      <c r="AL1641" s="191"/>
      <c r="AM1641" s="191"/>
      <c r="AN1641" s="191"/>
      <c r="AO1641" s="191"/>
      <c r="AP1641" s="191"/>
      <c r="AQ1641" s="191"/>
      <c r="AR1641" s="191"/>
      <c r="AS1641" s="191"/>
      <c r="AT1641" s="191"/>
      <c r="AU1641" s="191"/>
      <c r="AV1641" s="191"/>
      <c r="AW1641" s="191"/>
      <c r="AX1641" s="191"/>
      <c r="AY1641" s="191"/>
      <c r="AZ1641" s="191"/>
      <c r="BA1641" s="191"/>
      <c r="BB1641" s="191"/>
      <c r="BC1641" s="191"/>
    </row>
    <row r="1642" spans="34:55" ht="12.75">
      <c r="AH1642" s="154"/>
      <c r="AI1642" s="191"/>
      <c r="AJ1642" s="191"/>
      <c r="AK1642" s="191"/>
      <c r="AL1642" s="191"/>
      <c r="AM1642" s="191"/>
      <c r="AN1642" s="191"/>
      <c r="AO1642" s="191"/>
      <c r="AP1642" s="191"/>
      <c r="AQ1642" s="191"/>
      <c r="AR1642" s="191"/>
      <c r="AS1642" s="191"/>
      <c r="AT1642" s="191"/>
      <c r="AU1642" s="191"/>
      <c r="AV1642" s="191"/>
      <c r="AW1642" s="191"/>
      <c r="AX1642" s="191"/>
      <c r="AY1642" s="191"/>
      <c r="AZ1642" s="191"/>
      <c r="BA1642" s="191"/>
      <c r="BB1642" s="191"/>
      <c r="BC1642" s="191"/>
    </row>
    <row r="1643" spans="34:55" ht="12.75">
      <c r="AH1643" s="154"/>
      <c r="AI1643" s="191"/>
      <c r="AJ1643" s="191"/>
      <c r="AK1643" s="191"/>
      <c r="AL1643" s="191"/>
      <c r="AM1643" s="191"/>
      <c r="AN1643" s="191"/>
      <c r="AO1643" s="191"/>
      <c r="AP1643" s="191"/>
      <c r="AQ1643" s="191"/>
      <c r="AR1643" s="191"/>
      <c r="AS1643" s="191"/>
      <c r="AT1643" s="191"/>
      <c r="AU1643" s="191"/>
      <c r="AV1643" s="191"/>
      <c r="AW1643" s="191"/>
      <c r="AX1643" s="191"/>
      <c r="AY1643" s="191"/>
      <c r="AZ1643" s="191"/>
      <c r="BA1643" s="191"/>
      <c r="BB1643" s="191"/>
      <c r="BC1643" s="191"/>
    </row>
    <row r="1644" spans="34:55" ht="12.75">
      <c r="AH1644" s="154"/>
      <c r="AI1644" s="191"/>
      <c r="AJ1644" s="191"/>
      <c r="AK1644" s="191"/>
      <c r="AL1644" s="191"/>
      <c r="AM1644" s="191"/>
      <c r="AN1644" s="191"/>
      <c r="AO1644" s="191"/>
      <c r="AP1644" s="191"/>
      <c r="AQ1644" s="191"/>
      <c r="AR1644" s="191"/>
      <c r="AS1644" s="191"/>
      <c r="AT1644" s="191"/>
      <c r="AU1644" s="191"/>
      <c r="AV1644" s="191"/>
      <c r="AW1644" s="191"/>
      <c r="AX1644" s="191"/>
      <c r="AY1644" s="191"/>
      <c r="AZ1644" s="191"/>
      <c r="BA1644" s="191"/>
      <c r="BB1644" s="191"/>
      <c r="BC1644" s="191"/>
    </row>
    <row r="1645" spans="34:55" ht="12.75">
      <c r="AH1645" s="154"/>
      <c r="AI1645" s="191"/>
      <c r="AJ1645" s="191"/>
      <c r="AK1645" s="191"/>
      <c r="AL1645" s="191"/>
      <c r="AM1645" s="191"/>
      <c r="AN1645" s="191"/>
      <c r="AO1645" s="191"/>
      <c r="AP1645" s="191"/>
      <c r="AQ1645" s="191"/>
      <c r="AR1645" s="191"/>
      <c r="AS1645" s="191"/>
      <c r="AT1645" s="191"/>
      <c r="AU1645" s="191"/>
      <c r="AV1645" s="191"/>
      <c r="AW1645" s="191"/>
      <c r="AX1645" s="191"/>
      <c r="AY1645" s="191"/>
      <c r="AZ1645" s="191"/>
      <c r="BA1645" s="191"/>
      <c r="BB1645" s="191"/>
      <c r="BC1645" s="191"/>
    </row>
    <row r="1646" spans="34:55" ht="12.75">
      <c r="AH1646" s="154"/>
      <c r="AI1646" s="191"/>
      <c r="AJ1646" s="191"/>
      <c r="AK1646" s="191"/>
      <c r="AL1646" s="191"/>
      <c r="AM1646" s="191"/>
      <c r="AN1646" s="191"/>
      <c r="AO1646" s="191"/>
      <c r="AP1646" s="191"/>
      <c r="AQ1646" s="191"/>
      <c r="AR1646" s="191"/>
      <c r="AS1646" s="191"/>
      <c r="AT1646" s="191"/>
      <c r="AU1646" s="191"/>
      <c r="AV1646" s="191"/>
      <c r="AW1646" s="191"/>
      <c r="AX1646" s="191"/>
      <c r="AY1646" s="191"/>
      <c r="AZ1646" s="191"/>
      <c r="BA1646" s="191"/>
      <c r="BB1646" s="191"/>
      <c r="BC1646" s="191"/>
    </row>
    <row r="1647" spans="34:55" ht="12.75">
      <c r="AH1647" s="154"/>
      <c r="AI1647" s="191"/>
      <c r="AJ1647" s="191"/>
      <c r="AK1647" s="191"/>
      <c r="AL1647" s="191"/>
      <c r="AM1647" s="191"/>
      <c r="AN1647" s="191"/>
      <c r="AO1647" s="191"/>
      <c r="AP1647" s="191"/>
      <c r="AQ1647" s="191"/>
      <c r="AR1647" s="191"/>
      <c r="AS1647" s="191"/>
      <c r="AT1647" s="191"/>
      <c r="AU1647" s="191"/>
      <c r="AV1647" s="191"/>
      <c r="AW1647" s="191"/>
      <c r="AX1647" s="191"/>
      <c r="AY1647" s="191"/>
      <c r="AZ1647" s="191"/>
      <c r="BA1647" s="191"/>
      <c r="BB1647" s="191"/>
      <c r="BC1647" s="191"/>
    </row>
    <row r="1648" spans="34:55" ht="12.75">
      <c r="AH1648" s="154"/>
      <c r="AI1648" s="191"/>
      <c r="AJ1648" s="191"/>
      <c r="AK1648" s="191"/>
      <c r="AL1648" s="191"/>
      <c r="AM1648" s="191"/>
      <c r="AN1648" s="191"/>
      <c r="AO1648" s="191"/>
      <c r="AP1648" s="191"/>
      <c r="AQ1648" s="191"/>
      <c r="AR1648" s="191"/>
      <c r="AS1648" s="191"/>
      <c r="AT1648" s="191"/>
      <c r="AU1648" s="191"/>
      <c r="AV1648" s="191"/>
      <c r="AW1648" s="191"/>
      <c r="AX1648" s="191"/>
      <c r="AY1648" s="191"/>
      <c r="AZ1648" s="191"/>
      <c r="BA1648" s="191"/>
      <c r="BB1648" s="191"/>
      <c r="BC1648" s="191"/>
    </row>
    <row r="1649" spans="34:55" ht="12.75">
      <c r="AH1649" s="154"/>
      <c r="AI1649" s="191"/>
      <c r="AJ1649" s="191"/>
      <c r="AK1649" s="191"/>
      <c r="AL1649" s="191"/>
      <c r="AM1649" s="191"/>
      <c r="AN1649" s="191"/>
      <c r="AO1649" s="191"/>
      <c r="AP1649" s="191"/>
      <c r="AQ1649" s="191"/>
      <c r="AR1649" s="191"/>
      <c r="AS1649" s="191"/>
      <c r="AT1649" s="191"/>
      <c r="AU1649" s="191"/>
      <c r="AV1649" s="191"/>
      <c r="AW1649" s="191"/>
      <c r="AX1649" s="191"/>
      <c r="AY1649" s="191"/>
      <c r="AZ1649" s="191"/>
      <c r="BA1649" s="191"/>
      <c r="BB1649" s="191"/>
      <c r="BC1649" s="191"/>
    </row>
    <row r="1650" spans="34:55" ht="12.75">
      <c r="AH1650" s="154"/>
      <c r="AI1650" s="191"/>
      <c r="AJ1650" s="191"/>
      <c r="AK1650" s="191"/>
      <c r="AL1650" s="191"/>
      <c r="AM1650" s="191"/>
      <c r="AN1650" s="191"/>
      <c r="AO1650" s="191"/>
      <c r="AP1650" s="191"/>
      <c r="AQ1650" s="191"/>
      <c r="AR1650" s="191"/>
      <c r="AS1650" s="191"/>
      <c r="AT1650" s="191"/>
      <c r="AU1650" s="191"/>
      <c r="AV1650" s="191"/>
      <c r="AW1650" s="191"/>
      <c r="AX1650" s="191"/>
      <c r="AY1650" s="191"/>
      <c r="AZ1650" s="191"/>
      <c r="BA1650" s="191"/>
      <c r="BB1650" s="191"/>
      <c r="BC1650" s="191"/>
    </row>
    <row r="1651" spans="34:55" ht="12.75">
      <c r="AH1651" s="154"/>
      <c r="AI1651" s="191"/>
      <c r="AJ1651" s="191"/>
      <c r="AK1651" s="191"/>
      <c r="AL1651" s="191"/>
      <c r="AM1651" s="191"/>
      <c r="AN1651" s="191"/>
      <c r="AO1651" s="191"/>
      <c r="AP1651" s="191"/>
      <c r="AQ1651" s="191"/>
      <c r="AR1651" s="191"/>
      <c r="AS1651" s="191"/>
      <c r="AT1651" s="191"/>
      <c r="AU1651" s="191"/>
      <c r="AV1651" s="191"/>
      <c r="AW1651" s="191"/>
      <c r="AX1651" s="191"/>
      <c r="AY1651" s="191"/>
      <c r="AZ1651" s="191"/>
      <c r="BA1651" s="191"/>
      <c r="BB1651" s="191"/>
      <c r="BC1651" s="191"/>
    </row>
    <row r="1652" spans="34:55" ht="12.75">
      <c r="AH1652" s="154"/>
      <c r="AI1652" s="191"/>
      <c r="AJ1652" s="191"/>
      <c r="AK1652" s="191"/>
      <c r="AL1652" s="191"/>
      <c r="AM1652" s="191"/>
      <c r="AN1652" s="191"/>
      <c r="AO1652" s="191"/>
      <c r="AP1652" s="191"/>
      <c r="AQ1652" s="191"/>
      <c r="AR1652" s="191"/>
      <c r="AS1652" s="191"/>
      <c r="AT1652" s="191"/>
      <c r="AU1652" s="191"/>
      <c r="AV1652" s="191"/>
      <c r="AW1652" s="191"/>
      <c r="AX1652" s="191"/>
      <c r="AY1652" s="191"/>
      <c r="AZ1652" s="191"/>
      <c r="BA1652" s="191"/>
      <c r="BB1652" s="191"/>
      <c r="BC1652" s="191"/>
    </row>
    <row r="1653" spans="34:55" ht="12.75">
      <c r="AH1653" s="154"/>
      <c r="AI1653" s="191"/>
      <c r="AJ1653" s="191"/>
      <c r="AK1653" s="191"/>
      <c r="AL1653" s="191"/>
      <c r="AM1653" s="191"/>
      <c r="AN1653" s="191"/>
      <c r="AO1653" s="191"/>
      <c r="AP1653" s="191"/>
      <c r="AQ1653" s="191"/>
      <c r="AR1653" s="191"/>
      <c r="AS1653" s="191"/>
      <c r="AT1653" s="191"/>
      <c r="AU1653" s="191"/>
      <c r="AV1653" s="191"/>
      <c r="AW1653" s="191"/>
      <c r="AX1653" s="191"/>
      <c r="AY1653" s="191"/>
      <c r="AZ1653" s="191"/>
      <c r="BA1653" s="191"/>
      <c r="BB1653" s="191"/>
      <c r="BC1653" s="191"/>
    </row>
    <row r="1654" spans="34:55" ht="12.75">
      <c r="AH1654" s="154"/>
      <c r="AI1654" s="191"/>
      <c r="AJ1654" s="191"/>
      <c r="AK1654" s="191"/>
      <c r="AL1654" s="191"/>
      <c r="AM1654" s="191"/>
      <c r="AN1654" s="191"/>
      <c r="AO1654" s="191"/>
      <c r="AP1654" s="191"/>
      <c r="AQ1654" s="191"/>
      <c r="AR1654" s="191"/>
      <c r="AS1654" s="191"/>
      <c r="AT1654" s="191"/>
      <c r="AU1654" s="191"/>
      <c r="AV1654" s="191"/>
      <c r="AW1654" s="191"/>
      <c r="AX1654" s="191"/>
      <c r="AY1654" s="191"/>
      <c r="AZ1654" s="191"/>
      <c r="BA1654" s="191"/>
      <c r="BB1654" s="191"/>
      <c r="BC1654" s="191"/>
    </row>
    <row r="1655" spans="34:55" ht="12.75">
      <c r="AH1655" s="154"/>
      <c r="AI1655" s="191"/>
      <c r="AJ1655" s="191"/>
      <c r="AK1655" s="191"/>
      <c r="AL1655" s="191"/>
      <c r="AM1655" s="191"/>
      <c r="AN1655" s="191"/>
      <c r="AO1655" s="191"/>
      <c r="AP1655" s="191"/>
      <c r="AQ1655" s="191"/>
      <c r="AR1655" s="191"/>
      <c r="AS1655" s="191"/>
      <c r="AT1655" s="191"/>
      <c r="AU1655" s="191"/>
      <c r="AV1655" s="191"/>
      <c r="AW1655" s="191"/>
      <c r="AX1655" s="191"/>
      <c r="AY1655" s="191"/>
      <c r="AZ1655" s="191"/>
      <c r="BA1655" s="191"/>
      <c r="BB1655" s="191"/>
      <c r="BC1655" s="191"/>
    </row>
    <row r="1656" spans="34:55" ht="12.75">
      <c r="AH1656" s="154"/>
      <c r="AI1656" s="191"/>
      <c r="AJ1656" s="191"/>
      <c r="AK1656" s="191"/>
      <c r="AL1656" s="191"/>
      <c r="AM1656" s="191"/>
      <c r="AN1656" s="191"/>
      <c r="AO1656" s="191"/>
      <c r="AP1656" s="191"/>
      <c r="AQ1656" s="191"/>
      <c r="AR1656" s="191"/>
      <c r="AS1656" s="191"/>
      <c r="AT1656" s="191"/>
      <c r="AU1656" s="191"/>
      <c r="AV1656" s="191"/>
      <c r="AW1656" s="191"/>
      <c r="AX1656" s="191"/>
      <c r="AY1656" s="191"/>
      <c r="AZ1656" s="191"/>
      <c r="BA1656" s="191"/>
      <c r="BB1656" s="191"/>
      <c r="BC1656" s="191"/>
    </row>
    <row r="1657" spans="34:55" ht="12.75">
      <c r="AH1657" s="154"/>
      <c r="AI1657" s="191"/>
      <c r="AJ1657" s="191"/>
      <c r="AK1657" s="191"/>
      <c r="AL1657" s="191"/>
      <c r="AM1657" s="191"/>
      <c r="AN1657" s="191"/>
      <c r="AO1657" s="191"/>
      <c r="AP1657" s="191"/>
      <c r="AQ1657" s="191"/>
      <c r="AR1657" s="191"/>
      <c r="AS1657" s="191"/>
      <c r="AT1657" s="191"/>
      <c r="AU1657" s="191"/>
      <c r="AV1657" s="191"/>
      <c r="AW1657" s="191"/>
      <c r="AX1657" s="191"/>
      <c r="AY1657" s="191"/>
      <c r="AZ1657" s="191"/>
      <c r="BA1657" s="191"/>
      <c r="BB1657" s="191"/>
      <c r="BC1657" s="191"/>
    </row>
    <row r="1658" spans="34:55" ht="12.75">
      <c r="AH1658" s="154"/>
      <c r="AI1658" s="191"/>
      <c r="AJ1658" s="191"/>
      <c r="AK1658" s="191"/>
      <c r="AL1658" s="191"/>
      <c r="AM1658" s="191"/>
      <c r="AN1658" s="191"/>
      <c r="AO1658" s="191"/>
      <c r="AP1658" s="191"/>
      <c r="AQ1658" s="191"/>
      <c r="AR1658" s="191"/>
      <c r="AS1658" s="191"/>
      <c r="AT1658" s="191"/>
      <c r="AU1658" s="191"/>
      <c r="AV1658" s="191"/>
      <c r="AW1658" s="191"/>
      <c r="AX1658" s="191"/>
      <c r="AY1658" s="191"/>
      <c r="AZ1658" s="191"/>
      <c r="BA1658" s="191"/>
      <c r="BB1658" s="191"/>
      <c r="BC1658" s="191"/>
    </row>
    <row r="1659" spans="34:55" ht="12.75">
      <c r="AH1659" s="154"/>
      <c r="AI1659" s="191"/>
      <c r="AJ1659" s="191"/>
      <c r="AK1659" s="191"/>
      <c r="AL1659" s="191"/>
      <c r="AM1659" s="191"/>
      <c r="AN1659" s="191"/>
      <c r="AO1659" s="191"/>
      <c r="AP1659" s="191"/>
      <c r="AQ1659" s="191"/>
      <c r="AR1659" s="191"/>
      <c r="AS1659" s="191"/>
      <c r="AT1659" s="191"/>
      <c r="AU1659" s="191"/>
      <c r="AV1659" s="191"/>
      <c r="AW1659" s="191"/>
      <c r="AX1659" s="191"/>
      <c r="AY1659" s="191"/>
      <c r="AZ1659" s="191"/>
      <c r="BA1659" s="191"/>
      <c r="BB1659" s="191"/>
      <c r="BC1659" s="191"/>
    </row>
    <row r="1660" spans="34:55" ht="12.75">
      <c r="AH1660" s="154"/>
      <c r="AI1660" s="191"/>
      <c r="AJ1660" s="191"/>
      <c r="AK1660" s="191"/>
      <c r="AL1660" s="191"/>
      <c r="AM1660" s="191"/>
      <c r="AN1660" s="191"/>
      <c r="AO1660" s="191"/>
      <c r="AP1660" s="191"/>
      <c r="AQ1660" s="191"/>
      <c r="AR1660" s="191"/>
      <c r="AS1660" s="191"/>
      <c r="AT1660" s="191"/>
      <c r="AU1660" s="191"/>
      <c r="AV1660" s="191"/>
      <c r="AW1660" s="191"/>
      <c r="AX1660" s="191"/>
      <c r="AY1660" s="191"/>
      <c r="AZ1660" s="191"/>
      <c r="BA1660" s="191"/>
      <c r="BB1660" s="191"/>
      <c r="BC1660" s="191"/>
    </row>
    <row r="1661" spans="34:55" ht="12.75">
      <c r="AH1661" s="154"/>
      <c r="AI1661" s="191"/>
      <c r="AJ1661" s="191"/>
      <c r="AK1661" s="191"/>
      <c r="AL1661" s="191"/>
      <c r="AM1661" s="191"/>
      <c r="AN1661" s="191"/>
      <c r="AO1661" s="191"/>
      <c r="AP1661" s="191"/>
      <c r="AQ1661" s="191"/>
      <c r="AR1661" s="191"/>
      <c r="AS1661" s="191"/>
      <c r="AT1661" s="191"/>
      <c r="AU1661" s="191"/>
      <c r="AV1661" s="191"/>
      <c r="AW1661" s="191"/>
      <c r="AX1661" s="191"/>
      <c r="AY1661" s="191"/>
      <c r="AZ1661" s="191"/>
      <c r="BA1661" s="191"/>
      <c r="BB1661" s="191"/>
      <c r="BC1661" s="191"/>
    </row>
    <row r="1662" spans="34:55" ht="12.75">
      <c r="AH1662" s="154"/>
      <c r="AI1662" s="191"/>
      <c r="AJ1662" s="191"/>
      <c r="AK1662" s="191"/>
      <c r="AL1662" s="191"/>
      <c r="AM1662" s="191"/>
      <c r="AN1662" s="191"/>
      <c r="AO1662" s="191"/>
      <c r="AP1662" s="191"/>
      <c r="AQ1662" s="191"/>
      <c r="AR1662" s="191"/>
      <c r="AS1662" s="191"/>
      <c r="AT1662" s="191"/>
      <c r="AU1662" s="191"/>
      <c r="AV1662" s="191"/>
      <c r="AW1662" s="191"/>
      <c r="AX1662" s="191"/>
      <c r="AY1662" s="191"/>
      <c r="AZ1662" s="191"/>
      <c r="BA1662" s="191"/>
      <c r="BB1662" s="191"/>
      <c r="BC1662" s="191"/>
    </row>
    <row r="1663" spans="34:55" ht="12.75">
      <c r="AH1663" s="154"/>
      <c r="AI1663" s="191"/>
      <c r="AJ1663" s="191"/>
      <c r="AK1663" s="191"/>
      <c r="AL1663" s="191"/>
      <c r="AM1663" s="191"/>
      <c r="AN1663" s="191"/>
      <c r="AO1663" s="191"/>
      <c r="AP1663" s="191"/>
      <c r="AQ1663" s="191"/>
      <c r="AR1663" s="191"/>
      <c r="AS1663" s="191"/>
      <c r="AT1663" s="191"/>
      <c r="AU1663" s="191"/>
      <c r="AV1663" s="191"/>
      <c r="AW1663" s="191"/>
      <c r="AX1663" s="191"/>
      <c r="AY1663" s="191"/>
      <c r="AZ1663" s="191"/>
      <c r="BA1663" s="191"/>
      <c r="BB1663" s="191"/>
      <c r="BC1663" s="191"/>
    </row>
    <row r="1664" spans="34:55" ht="12.75">
      <c r="AH1664" s="154"/>
      <c r="AI1664" s="191"/>
      <c r="AJ1664" s="191"/>
      <c r="AK1664" s="191"/>
      <c r="AL1664" s="191"/>
      <c r="AM1664" s="191"/>
      <c r="AN1664" s="191"/>
      <c r="AO1664" s="191"/>
      <c r="AP1664" s="191"/>
      <c r="AQ1664" s="191"/>
      <c r="AR1664" s="191"/>
      <c r="AS1664" s="191"/>
      <c r="AT1664" s="191"/>
      <c r="AU1664" s="191"/>
      <c r="AV1664" s="191"/>
      <c r="AW1664" s="191"/>
      <c r="AX1664" s="191"/>
      <c r="AY1664" s="191"/>
      <c r="AZ1664" s="191"/>
      <c r="BA1664" s="191"/>
      <c r="BB1664" s="191"/>
      <c r="BC1664" s="191"/>
    </row>
    <row r="1665" spans="34:55" ht="12.75">
      <c r="AH1665" s="154"/>
      <c r="AI1665" s="191"/>
      <c r="AJ1665" s="191"/>
      <c r="AK1665" s="191"/>
      <c r="AL1665" s="191"/>
      <c r="AM1665" s="191"/>
      <c r="AN1665" s="191"/>
      <c r="AO1665" s="191"/>
      <c r="AP1665" s="191"/>
      <c r="AQ1665" s="191"/>
      <c r="AR1665" s="191"/>
      <c r="AS1665" s="191"/>
      <c r="AT1665" s="191"/>
      <c r="AU1665" s="191"/>
      <c r="AV1665" s="191"/>
      <c r="AW1665" s="191"/>
      <c r="AX1665" s="191"/>
      <c r="AY1665" s="191"/>
      <c r="AZ1665" s="191"/>
      <c r="BA1665" s="191"/>
      <c r="BB1665" s="191"/>
      <c r="BC1665" s="191"/>
    </row>
    <row r="1666" spans="34:55" ht="12.75">
      <c r="AH1666" s="199" t="str">
        <f ca="1">AH1200</f>
        <v>Приказ Минтранса РФ от 5 мая 2023 г. № 159.  Вступает в силу с 1 сентября 2023 г.</v>
      </c>
      <c r="AI1666" s="191"/>
      <c r="AJ1666" s="191"/>
      <c r="AK1666" s="191"/>
      <c r="AL1666" s="191"/>
      <c r="AM1666" s="191"/>
      <c r="AN1666" s="191"/>
      <c r="AO1666" s="191"/>
      <c r="AP1666" s="191"/>
      <c r="AQ1666" s="191"/>
      <c r="AR1666" s="191"/>
      <c r="AS1666" s="191"/>
      <c r="AT1666" s="191"/>
      <c r="AU1666" s="191"/>
      <c r="AV1666" s="191"/>
      <c r="AW1666" s="191"/>
      <c r="AX1666" s="191"/>
      <c r="AY1666" s="191"/>
      <c r="AZ1666" s="191"/>
      <c r="BA1666" s="191"/>
      <c r="BB1666" s="191"/>
      <c r="BC1666" s="191"/>
    </row>
    <row r="1667" spans="34:55" ht="12.75">
      <c r="AH1667" s="154"/>
      <c r="AI1667" s="191"/>
      <c r="AJ1667" s="191"/>
      <c r="AK1667" s="191"/>
      <c r="AL1667" s="191"/>
      <c r="AM1667" s="191"/>
      <c r="AN1667" s="191"/>
      <c r="AO1667" s="191"/>
      <c r="AP1667" s="191"/>
      <c r="AQ1667" s="191"/>
      <c r="AR1667" s="191"/>
      <c r="AS1667" s="191"/>
      <c r="AT1667" s="191"/>
      <c r="AU1667" s="191"/>
      <c r="AV1667" s="191"/>
      <c r="AW1667" s="191"/>
      <c r="AX1667" s="191"/>
      <c r="AY1667" s="191"/>
      <c r="AZ1667" s="191"/>
      <c r="BA1667" s="191"/>
      <c r="BB1667" s="191"/>
      <c r="BC1667" s="191"/>
    </row>
    <row r="1668" spans="34:55" ht="12.75">
      <c r="AH1668" s="154"/>
      <c r="AI1668" s="191"/>
      <c r="AJ1668" s="191"/>
      <c r="AK1668" s="191"/>
      <c r="AL1668" s="191"/>
      <c r="AM1668" s="191"/>
      <c r="AN1668" s="191"/>
      <c r="AO1668" s="191"/>
      <c r="AP1668" s="191"/>
      <c r="AQ1668" s="191"/>
      <c r="AR1668" s="191"/>
      <c r="AS1668" s="191"/>
      <c r="AT1668" s="191"/>
      <c r="AU1668" s="191"/>
      <c r="AV1668" s="191"/>
      <c r="AW1668" s="191"/>
      <c r="AX1668" s="191"/>
      <c r="AY1668" s="191"/>
      <c r="AZ1668" s="191"/>
      <c r="BA1668" s="191"/>
      <c r="BB1668" s="191"/>
      <c r="BC1668" s="191"/>
    </row>
    <row r="1669" spans="34:55" ht="12.75">
      <c r="AH1669" s="154"/>
      <c r="AI1669" s="191"/>
      <c r="AJ1669" s="191"/>
      <c r="AK1669" s="191"/>
      <c r="AL1669" s="191"/>
      <c r="AM1669" s="191"/>
      <c r="AN1669" s="191"/>
      <c r="AO1669" s="191"/>
      <c r="AP1669" s="191"/>
      <c r="AQ1669" s="191"/>
      <c r="AR1669" s="191"/>
      <c r="AS1669" s="191"/>
      <c r="AT1669" s="191"/>
      <c r="AU1669" s="191"/>
      <c r="AV1669" s="191"/>
      <c r="AW1669" s="191"/>
      <c r="AX1669" s="191"/>
      <c r="AY1669" s="191"/>
      <c r="AZ1669" s="191"/>
      <c r="BA1669" s="191"/>
      <c r="BB1669" s="191"/>
      <c r="BC1669" s="191"/>
    </row>
    <row r="1670" spans="34:55" ht="12.75">
      <c r="AH1670" s="154"/>
      <c r="AI1670" s="191"/>
      <c r="AJ1670" s="191"/>
      <c r="AK1670" s="191"/>
      <c r="AL1670" s="191"/>
      <c r="AM1670" s="191"/>
      <c r="AN1670" s="191"/>
      <c r="AO1670" s="191"/>
      <c r="AP1670" s="191"/>
      <c r="AQ1670" s="191"/>
      <c r="AR1670" s="191"/>
      <c r="AS1670" s="191"/>
      <c r="AT1670" s="191"/>
      <c r="AU1670" s="191"/>
      <c r="AV1670" s="191"/>
      <c r="AW1670" s="191"/>
      <c r="AX1670" s="191"/>
      <c r="AY1670" s="191"/>
      <c r="AZ1670" s="191"/>
      <c r="BA1670" s="191"/>
      <c r="BB1670" s="191"/>
      <c r="BC1670" s="191"/>
    </row>
    <row r="1671" spans="34:55" ht="12.75">
      <c r="AH1671" s="154"/>
      <c r="AI1671" s="191"/>
      <c r="AJ1671" s="191"/>
      <c r="AK1671" s="191"/>
      <c r="AL1671" s="191"/>
      <c r="AM1671" s="191"/>
      <c r="AN1671" s="191"/>
      <c r="AO1671" s="191"/>
      <c r="AP1671" s="191"/>
      <c r="AQ1671" s="191"/>
      <c r="AR1671" s="191"/>
      <c r="AS1671" s="191"/>
      <c r="AT1671" s="191"/>
      <c r="AU1671" s="191"/>
      <c r="AV1671" s="191"/>
      <c r="AW1671" s="191"/>
      <c r="AX1671" s="191"/>
      <c r="AY1671" s="191"/>
      <c r="AZ1671" s="191"/>
      <c r="BA1671" s="191"/>
      <c r="BB1671" s="191"/>
      <c r="BC1671" s="191"/>
    </row>
    <row r="1672" spans="34:55" ht="12.75">
      <c r="AH1672" s="154"/>
      <c r="AI1672" s="191"/>
      <c r="AJ1672" s="191"/>
      <c r="AK1672" s="191"/>
      <c r="AL1672" s="191"/>
      <c r="AM1672" s="191"/>
      <c r="AN1672" s="191"/>
      <c r="AO1672" s="191"/>
      <c r="AP1672" s="191"/>
      <c r="AQ1672" s="191"/>
      <c r="AR1672" s="191"/>
      <c r="AS1672" s="191"/>
      <c r="AT1672" s="191"/>
      <c r="AU1672" s="191"/>
      <c r="AV1672" s="191"/>
      <c r="AW1672" s="191"/>
      <c r="AX1672" s="191"/>
      <c r="AY1672" s="191"/>
      <c r="AZ1672" s="191"/>
      <c r="BA1672" s="191"/>
      <c r="BB1672" s="191"/>
      <c r="BC1672" s="191"/>
    </row>
    <row r="1673" spans="34:55" ht="12.75">
      <c r="AH1673" s="154"/>
      <c r="AI1673" s="191"/>
      <c r="AJ1673" s="191"/>
      <c r="AK1673" s="191"/>
      <c r="AL1673" s="191"/>
      <c r="AM1673" s="191"/>
      <c r="AN1673" s="191"/>
      <c r="AO1673" s="191"/>
      <c r="AP1673" s="191"/>
      <c r="AQ1673" s="191"/>
      <c r="AR1673" s="191"/>
      <c r="AS1673" s="191"/>
      <c r="AT1673" s="191"/>
      <c r="AU1673" s="191"/>
      <c r="AV1673" s="191"/>
      <c r="AW1673" s="191"/>
      <c r="AX1673" s="191"/>
      <c r="AY1673" s="191"/>
      <c r="AZ1673" s="191"/>
      <c r="BA1673" s="191"/>
      <c r="BB1673" s="191"/>
      <c r="BC1673" s="191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>
      <c r="A1" s="121" t="e">
        <f ca="1">IF('1'!AH1019='1'!AH1020,'1'!A1:'1'!BA1673,"")</f>
        <v>#REF!</v>
      </c>
      <c r="B1" s="121"/>
      <c r="C1" s="121"/>
      <c r="D1" s="121"/>
      <c r="E1" s="121"/>
      <c r="F1" s="121"/>
      <c r="G1" s="121"/>
      <c r="H1" s="121" t="s">
        <v>142</v>
      </c>
      <c r="I1" s="121"/>
      <c r="J1" s="121"/>
      <c r="K1" s="121"/>
      <c r="L1" s="121"/>
      <c r="M1" s="121"/>
      <c r="N1" s="121" t="s">
        <v>5</v>
      </c>
      <c r="O1" s="121"/>
      <c r="P1" s="121"/>
      <c r="Q1" s="121"/>
      <c r="R1" s="121" t="b">
        <v>0</v>
      </c>
      <c r="S1" s="121" t="b">
        <v>0</v>
      </c>
      <c r="T1" s="121" t="b">
        <v>0</v>
      </c>
      <c r="U1" s="121" t="s">
        <v>1</v>
      </c>
      <c r="V1" s="121"/>
      <c r="W1" s="121"/>
      <c r="X1" s="200" t="s">
        <v>6</v>
      </c>
      <c r="Y1" s="201" t="s">
        <v>153</v>
      </c>
      <c r="Z1" s="201" t="s">
        <v>36</v>
      </c>
      <c r="AA1" s="201" t="s">
        <v>23</v>
      </c>
      <c r="AB1" s="201"/>
      <c r="AC1" s="201"/>
      <c r="AD1" s="201"/>
      <c r="AE1" s="121" t="s">
        <v>154</v>
      </c>
      <c r="AF1" s="121"/>
      <c r="AG1" s="121"/>
      <c r="AH1" s="121">
        <v>1</v>
      </c>
      <c r="AI1" s="121" t="s">
        <v>143</v>
      </c>
      <c r="AJ1" s="121"/>
      <c r="AK1" s="121"/>
      <c r="AL1" s="121" t="b">
        <v>0</v>
      </c>
      <c r="AM1" s="121"/>
      <c r="AN1" s="121" t="b">
        <v>0</v>
      </c>
      <c r="AO1" s="121" t="b">
        <v>0</v>
      </c>
      <c r="AP1" s="121" t="s">
        <v>144</v>
      </c>
      <c r="AQ1" s="121"/>
      <c r="AR1" s="121"/>
      <c r="AS1" s="121" t="b">
        <v>0</v>
      </c>
      <c r="AT1" s="121" t="b">
        <v>0</v>
      </c>
      <c r="AU1" s="121" t="b">
        <v>0</v>
      </c>
      <c r="AV1" s="121" t="s">
        <v>145</v>
      </c>
      <c r="AW1" s="121" t="s">
        <v>146</v>
      </c>
      <c r="AX1" s="121"/>
      <c r="AY1" s="121" t="s">
        <v>147</v>
      </c>
      <c r="AZ1" s="121"/>
      <c r="BA1" s="121" t="s">
        <v>148</v>
      </c>
      <c r="BB1" s="121"/>
      <c r="BC1" s="121"/>
      <c r="BD1" s="121"/>
      <c r="BE1" s="121"/>
      <c r="BF1" s="121"/>
      <c r="BG1" s="121"/>
      <c r="BH1" s="121"/>
      <c r="BI1" s="121"/>
      <c r="BJ1" s="121"/>
    </row>
    <row r="2" spans="1:62" ht="15.75" customHeight="1">
      <c r="A2" s="121">
        <v>1</v>
      </c>
      <c r="B2" s="121" t="b">
        <v>1</v>
      </c>
      <c r="C2" s="202">
        <v>45139</v>
      </c>
      <c r="D2" s="121" t="b">
        <v>0</v>
      </c>
      <c r="E2" s="202">
        <v>45140</v>
      </c>
      <c r="F2" s="202">
        <v>45139</v>
      </c>
      <c r="G2" s="202">
        <v>45139</v>
      </c>
      <c r="H2" s="121" t="s">
        <v>155</v>
      </c>
      <c r="I2" s="121" t="s">
        <v>156</v>
      </c>
      <c r="J2" s="121" t="s">
        <v>157</v>
      </c>
      <c r="K2" s="121" t="s">
        <v>155</v>
      </c>
      <c r="L2" s="121" t="s">
        <v>156</v>
      </c>
      <c r="M2" s="121" t="s">
        <v>157</v>
      </c>
      <c r="N2" s="121" t="b">
        <v>0</v>
      </c>
      <c r="O2" s="121"/>
      <c r="P2" s="121" t="s">
        <v>158</v>
      </c>
      <c r="Q2" s="121" t="s">
        <v>159</v>
      </c>
      <c r="R2" s="121" t="s">
        <v>158</v>
      </c>
      <c r="S2" s="121" t="s">
        <v>158</v>
      </c>
      <c r="T2" s="121" t="s">
        <v>158</v>
      </c>
      <c r="U2" s="121" t="s">
        <v>0</v>
      </c>
      <c r="V2" s="121"/>
      <c r="W2" s="121"/>
      <c r="X2" s="200" t="s">
        <v>160</v>
      </c>
      <c r="Y2" s="201" t="s">
        <v>158</v>
      </c>
      <c r="Z2" s="201"/>
      <c r="AA2" s="201"/>
      <c r="AB2" s="201"/>
      <c r="AC2" s="201"/>
      <c r="AD2" s="201"/>
      <c r="AE2" s="121"/>
      <c r="AF2" s="121"/>
      <c r="AG2" s="121"/>
      <c r="AH2" s="121"/>
      <c r="AI2" s="121" t="b">
        <v>1</v>
      </c>
      <c r="AJ2" s="203">
        <v>0.25</v>
      </c>
      <c r="AK2" s="203">
        <v>0.25</v>
      </c>
      <c r="AL2" s="203">
        <v>0.25</v>
      </c>
      <c r="AM2" s="202">
        <v>45139</v>
      </c>
      <c r="AN2" s="202">
        <v>45139</v>
      </c>
      <c r="AO2" s="202">
        <v>45139</v>
      </c>
      <c r="AP2" s="121" t="b">
        <v>1</v>
      </c>
      <c r="AQ2" s="203">
        <v>0.25694444444444442</v>
      </c>
      <c r="AR2" s="203">
        <v>0.25694444444444442</v>
      </c>
      <c r="AS2" s="203">
        <v>0.25694444444444442</v>
      </c>
      <c r="AT2" s="121" t="s">
        <v>158</v>
      </c>
      <c r="AU2" s="121" t="s">
        <v>158</v>
      </c>
      <c r="AV2" s="121"/>
      <c r="AW2" s="121"/>
      <c r="AX2" s="121" t="s">
        <v>158</v>
      </c>
      <c r="AY2" s="121" t="s">
        <v>158</v>
      </c>
      <c r="AZ2" s="121" t="s">
        <v>158</v>
      </c>
      <c r="BA2" s="121" t="s">
        <v>158</v>
      </c>
      <c r="BB2" s="121"/>
      <c r="BC2" s="121"/>
      <c r="BD2" s="121"/>
      <c r="BE2" s="121"/>
      <c r="BF2" s="121"/>
      <c r="BG2" s="121"/>
      <c r="BH2" s="121"/>
      <c r="BI2" s="121"/>
      <c r="BJ2" s="121"/>
    </row>
    <row r="3" spans="1:62" ht="15.75" customHeight="1">
      <c r="A3" s="121">
        <v>2</v>
      </c>
      <c r="B3" s="121" t="b">
        <v>1</v>
      </c>
      <c r="C3" s="202">
        <v>45140</v>
      </c>
      <c r="D3" s="121" t="b">
        <v>0</v>
      </c>
      <c r="E3" s="202">
        <v>45141</v>
      </c>
      <c r="F3" s="202">
        <v>45140</v>
      </c>
      <c r="G3" s="202">
        <v>45140</v>
      </c>
      <c r="H3" s="121" t="s">
        <v>161</v>
      </c>
      <c r="I3" s="121" t="s">
        <v>156</v>
      </c>
      <c r="J3" s="121" t="s">
        <v>157</v>
      </c>
      <c r="K3" s="121" t="s">
        <v>161</v>
      </c>
      <c r="L3" s="121" t="s">
        <v>156</v>
      </c>
      <c r="M3" s="121" t="s">
        <v>157</v>
      </c>
      <c r="N3" s="121" t="b">
        <v>0</v>
      </c>
      <c r="O3" s="121"/>
      <c r="P3" s="121" t="s">
        <v>158</v>
      </c>
      <c r="Q3" s="121" t="s">
        <v>162</v>
      </c>
      <c r="R3" s="121" t="s">
        <v>158</v>
      </c>
      <c r="S3" s="121" t="s">
        <v>158</v>
      </c>
      <c r="T3" s="121" t="s">
        <v>158</v>
      </c>
      <c r="U3" s="121" t="s">
        <v>2</v>
      </c>
      <c r="V3" s="121"/>
      <c r="W3" s="121"/>
      <c r="X3" s="200" t="s">
        <v>163</v>
      </c>
      <c r="Y3" s="201" t="s">
        <v>158</v>
      </c>
      <c r="Z3" s="201"/>
      <c r="AA3" s="201"/>
      <c r="AB3" s="201"/>
      <c r="AC3" s="201"/>
      <c r="AD3" s="201"/>
      <c r="AE3" s="121"/>
      <c r="AF3" s="121"/>
      <c r="AG3" s="121"/>
      <c r="AH3" s="121"/>
      <c r="AI3" s="121" t="b">
        <v>1</v>
      </c>
      <c r="AJ3" s="203">
        <v>0.25</v>
      </c>
      <c r="AK3" s="203">
        <v>0.25</v>
      </c>
      <c r="AL3" s="203">
        <v>0.25</v>
      </c>
      <c r="AM3" s="202">
        <v>45140</v>
      </c>
      <c r="AN3" s="202">
        <v>45140</v>
      </c>
      <c r="AO3" s="202">
        <v>45140</v>
      </c>
      <c r="AP3" s="121" t="b">
        <v>1</v>
      </c>
      <c r="AQ3" s="203">
        <v>0.25694444444444442</v>
      </c>
      <c r="AR3" s="203">
        <v>0.25694444444444442</v>
      </c>
      <c r="AS3" s="203">
        <v>0.25694444444444442</v>
      </c>
      <c r="AT3" s="121" t="s">
        <v>158</v>
      </c>
      <c r="AU3" s="121" t="s">
        <v>158</v>
      </c>
      <c r="AV3" s="121"/>
      <c r="AW3" s="121"/>
      <c r="AX3" s="121" t="s">
        <v>158</v>
      </c>
      <c r="AY3" s="121" t="s">
        <v>158</v>
      </c>
      <c r="AZ3" s="121" t="s">
        <v>158</v>
      </c>
      <c r="BA3" s="121" t="s">
        <v>158</v>
      </c>
      <c r="BB3" s="121"/>
      <c r="BC3" s="121"/>
      <c r="BD3" s="121"/>
      <c r="BE3" s="121"/>
      <c r="BF3" s="121"/>
      <c r="BG3" s="121"/>
      <c r="BH3" s="121"/>
      <c r="BI3" s="121"/>
      <c r="BJ3" s="121"/>
    </row>
    <row r="4" spans="1:62" ht="15.75" customHeight="1">
      <c r="A4" s="121">
        <v>3</v>
      </c>
      <c r="B4" s="121" t="b">
        <v>1</v>
      </c>
      <c r="C4" s="202">
        <v>45141</v>
      </c>
      <c r="D4" s="121" t="b">
        <v>0</v>
      </c>
      <c r="E4" s="202">
        <v>45142</v>
      </c>
      <c r="F4" s="202">
        <v>45141</v>
      </c>
      <c r="G4" s="202">
        <v>45141</v>
      </c>
      <c r="H4" s="121" t="s">
        <v>164</v>
      </c>
      <c r="I4" s="121" t="s">
        <v>156</v>
      </c>
      <c r="J4" s="121" t="s">
        <v>157</v>
      </c>
      <c r="K4" s="121" t="s">
        <v>164</v>
      </c>
      <c r="L4" s="121" t="s">
        <v>156</v>
      </c>
      <c r="M4" s="121" t="s">
        <v>157</v>
      </c>
      <c r="N4" s="121" t="b">
        <v>0</v>
      </c>
      <c r="O4" s="121"/>
      <c r="P4" s="121" t="s">
        <v>158</v>
      </c>
      <c r="Q4" s="121" t="s">
        <v>165</v>
      </c>
      <c r="R4" s="121" t="s">
        <v>158</v>
      </c>
      <c r="S4" s="121" t="s">
        <v>158</v>
      </c>
      <c r="T4" s="121" t="s">
        <v>158</v>
      </c>
      <c r="U4" s="121" t="s">
        <v>3</v>
      </c>
      <c r="V4" s="121"/>
      <c r="W4" s="121"/>
      <c r="X4" s="200" t="s">
        <v>166</v>
      </c>
      <c r="Y4" s="201" t="s">
        <v>158</v>
      </c>
      <c r="Z4" s="201"/>
      <c r="AA4" s="201"/>
      <c r="AB4" s="201"/>
      <c r="AC4" s="201"/>
      <c r="AD4" s="201"/>
      <c r="AE4" s="121" t="s">
        <v>158</v>
      </c>
      <c r="AF4" s="121"/>
      <c r="AG4" s="121"/>
      <c r="AH4" s="121"/>
      <c r="AI4" s="121" t="b">
        <v>1</v>
      </c>
      <c r="AJ4" s="203">
        <v>0.25</v>
      </c>
      <c r="AK4" s="203">
        <v>0.25</v>
      </c>
      <c r="AL4" s="203">
        <v>0.25</v>
      </c>
      <c r="AM4" s="202">
        <v>45141</v>
      </c>
      <c r="AN4" s="202">
        <v>45141</v>
      </c>
      <c r="AO4" s="202">
        <v>45141</v>
      </c>
      <c r="AP4" s="121" t="b">
        <v>1</v>
      </c>
      <c r="AQ4" s="203">
        <v>0.25694444444444442</v>
      </c>
      <c r="AR4" s="203">
        <v>0.25694444444444442</v>
      </c>
      <c r="AS4" s="203">
        <v>0.25694444444444442</v>
      </c>
      <c r="AT4" s="121" t="s">
        <v>158</v>
      </c>
      <c r="AU4" s="121" t="s">
        <v>158</v>
      </c>
      <c r="AV4" s="121"/>
      <c r="AW4" s="121"/>
      <c r="AX4" s="121" t="s">
        <v>158</v>
      </c>
      <c r="AY4" s="121" t="s">
        <v>158</v>
      </c>
      <c r="AZ4" s="121" t="s">
        <v>158</v>
      </c>
      <c r="BA4" s="121" t="s">
        <v>158</v>
      </c>
      <c r="BB4" s="121"/>
      <c r="BC4" s="121"/>
      <c r="BD4" s="121"/>
      <c r="BE4" s="121"/>
      <c r="BF4" s="121"/>
      <c r="BG4" s="121"/>
      <c r="BH4" s="121"/>
      <c r="BI4" s="121"/>
      <c r="BJ4" s="121"/>
    </row>
    <row r="5" spans="1:62" ht="15.75" customHeight="1">
      <c r="A5" s="121">
        <v>4</v>
      </c>
      <c r="B5" s="121" t="b">
        <v>1</v>
      </c>
      <c r="C5" s="202">
        <v>45142</v>
      </c>
      <c r="D5" s="121" t="b">
        <v>0</v>
      </c>
      <c r="E5" s="202">
        <v>45143</v>
      </c>
      <c r="F5" s="202">
        <v>45142</v>
      </c>
      <c r="G5" s="202">
        <v>45142</v>
      </c>
      <c r="H5" s="121" t="s">
        <v>167</v>
      </c>
      <c r="I5" s="121" t="s">
        <v>156</v>
      </c>
      <c r="J5" s="121" t="s">
        <v>157</v>
      </c>
      <c r="K5" s="121" t="s">
        <v>167</v>
      </c>
      <c r="L5" s="121" t="s">
        <v>156</v>
      </c>
      <c r="M5" s="121" t="s">
        <v>157</v>
      </c>
      <c r="N5" s="121" t="b">
        <v>0</v>
      </c>
      <c r="O5" s="121"/>
      <c r="P5" s="121" t="s">
        <v>158</v>
      </c>
      <c r="Q5" s="121" t="s">
        <v>168</v>
      </c>
      <c r="R5" s="121" t="s">
        <v>158</v>
      </c>
      <c r="S5" s="121" t="s">
        <v>158</v>
      </c>
      <c r="T5" s="121" t="s">
        <v>158</v>
      </c>
      <c r="U5" s="121">
        <v>9781222710</v>
      </c>
      <c r="V5" s="121"/>
      <c r="W5" s="121"/>
      <c r="X5" s="200" t="s">
        <v>169</v>
      </c>
      <c r="Y5" s="201" t="s">
        <v>158</v>
      </c>
      <c r="Z5" s="201"/>
      <c r="AA5" s="201"/>
      <c r="AB5" s="201"/>
      <c r="AC5" s="201"/>
      <c r="AD5" s="201"/>
      <c r="AE5" s="121"/>
      <c r="AF5" s="121"/>
      <c r="AG5" s="121"/>
      <c r="AH5" s="121"/>
      <c r="AI5" s="121" t="b">
        <v>1</v>
      </c>
      <c r="AJ5" s="203">
        <v>0.25</v>
      </c>
      <c r="AK5" s="203">
        <v>0.25</v>
      </c>
      <c r="AL5" s="203">
        <v>0.25</v>
      </c>
      <c r="AM5" s="202">
        <v>45142</v>
      </c>
      <c r="AN5" s="202">
        <v>45142</v>
      </c>
      <c r="AO5" s="202">
        <v>45142</v>
      </c>
      <c r="AP5" s="121" t="b">
        <v>1</v>
      </c>
      <c r="AQ5" s="203">
        <v>0.25694444444444442</v>
      </c>
      <c r="AR5" s="203">
        <v>0.25694444444444442</v>
      </c>
      <c r="AS5" s="203">
        <v>0.25694444444444442</v>
      </c>
      <c r="AT5" s="121" t="s">
        <v>158</v>
      </c>
      <c r="AU5" s="121" t="s">
        <v>158</v>
      </c>
      <c r="AV5" s="121"/>
      <c r="AW5" s="121"/>
      <c r="AX5" s="121" t="s">
        <v>158</v>
      </c>
      <c r="AY5" s="121" t="s">
        <v>158</v>
      </c>
      <c r="AZ5" s="121" t="s">
        <v>158</v>
      </c>
      <c r="BA5" s="121" t="s">
        <v>158</v>
      </c>
      <c r="BB5" s="121"/>
      <c r="BC5" s="121"/>
      <c r="BD5" s="121"/>
      <c r="BE5" s="121"/>
      <c r="BF5" s="121"/>
      <c r="BG5" s="121"/>
      <c r="BH5" s="121"/>
      <c r="BI5" s="121"/>
      <c r="BJ5" s="121"/>
    </row>
    <row r="6" spans="1:62" ht="15.75" customHeight="1">
      <c r="A6" s="121">
        <v>5</v>
      </c>
      <c r="B6" s="121" t="b">
        <v>1</v>
      </c>
      <c r="C6" s="202">
        <v>45143</v>
      </c>
      <c r="D6" s="121" t="b">
        <v>0</v>
      </c>
      <c r="E6" s="202">
        <v>45144</v>
      </c>
      <c r="F6" s="202">
        <v>45143</v>
      </c>
      <c r="G6" s="202">
        <v>45143</v>
      </c>
      <c r="H6" s="121" t="s">
        <v>170</v>
      </c>
      <c r="I6" s="121" t="s">
        <v>156</v>
      </c>
      <c r="J6" s="121" t="s">
        <v>157</v>
      </c>
      <c r="K6" s="121" t="s">
        <v>170</v>
      </c>
      <c r="L6" s="121" t="s">
        <v>156</v>
      </c>
      <c r="M6" s="121" t="s">
        <v>157</v>
      </c>
      <c r="N6" s="121" t="b">
        <v>0</v>
      </c>
      <c r="O6" s="121"/>
      <c r="P6" s="121" t="s">
        <v>158</v>
      </c>
      <c r="Q6" s="121" t="s">
        <v>171</v>
      </c>
      <c r="R6" s="121" t="s">
        <v>158</v>
      </c>
      <c r="S6" s="121" t="s">
        <v>158</v>
      </c>
      <c r="T6" s="121" t="s">
        <v>158</v>
      </c>
      <c r="U6" s="121" t="s">
        <v>172</v>
      </c>
      <c r="V6" s="121"/>
      <c r="W6" s="121"/>
      <c r="X6" s="200" t="s">
        <v>173</v>
      </c>
      <c r="Y6" s="201" t="s">
        <v>158</v>
      </c>
      <c r="Z6" s="201"/>
      <c r="AA6" s="201"/>
      <c r="AB6" s="201"/>
      <c r="AC6" s="201"/>
      <c r="AD6" s="201"/>
      <c r="AE6" s="121"/>
      <c r="AF6" s="121"/>
      <c r="AG6" s="121"/>
      <c r="AH6" s="121"/>
      <c r="AI6" s="121" t="b">
        <v>1</v>
      </c>
      <c r="AJ6" s="203">
        <v>0.25</v>
      </c>
      <c r="AK6" s="203">
        <v>0.25</v>
      </c>
      <c r="AL6" s="203">
        <v>0.25</v>
      </c>
      <c r="AM6" s="202">
        <v>45143</v>
      </c>
      <c r="AN6" s="202">
        <v>45143</v>
      </c>
      <c r="AO6" s="202">
        <v>45143</v>
      </c>
      <c r="AP6" s="121" t="b">
        <v>1</v>
      </c>
      <c r="AQ6" s="203">
        <v>0.25694444444444442</v>
      </c>
      <c r="AR6" s="203">
        <v>0.25694444444444442</v>
      </c>
      <c r="AS6" s="203">
        <v>0.25694444444444442</v>
      </c>
      <c r="AT6" s="121" t="s">
        <v>158</v>
      </c>
      <c r="AU6" s="121" t="s">
        <v>158</v>
      </c>
      <c r="AV6" s="121"/>
      <c r="AW6" s="121"/>
      <c r="AX6" s="121" t="s">
        <v>158</v>
      </c>
      <c r="AY6" s="121" t="s">
        <v>158</v>
      </c>
      <c r="AZ6" s="121" t="s">
        <v>158</v>
      </c>
      <c r="BA6" s="121" t="s">
        <v>158</v>
      </c>
      <c r="BB6" s="121"/>
      <c r="BC6" s="121"/>
      <c r="BD6" s="121"/>
      <c r="BE6" s="121"/>
      <c r="BF6" s="121"/>
      <c r="BG6" s="121"/>
      <c r="BH6" s="121"/>
      <c r="BI6" s="121"/>
      <c r="BJ6" s="121"/>
    </row>
    <row r="7" spans="1:62" ht="15.75" customHeight="1">
      <c r="A7" s="121">
        <v>6</v>
      </c>
      <c r="B7" s="121" t="b">
        <v>1</v>
      </c>
      <c r="C7" s="202">
        <v>45144</v>
      </c>
      <c r="D7" s="121" t="b">
        <v>0</v>
      </c>
      <c r="E7" s="202">
        <v>45145</v>
      </c>
      <c r="F7" s="202">
        <v>45144</v>
      </c>
      <c r="G7" s="202">
        <v>45144</v>
      </c>
      <c r="H7" s="121" t="s">
        <v>174</v>
      </c>
      <c r="I7" s="121" t="s">
        <v>156</v>
      </c>
      <c r="J7" s="121" t="s">
        <v>157</v>
      </c>
      <c r="K7" s="121" t="s">
        <v>174</v>
      </c>
      <c r="L7" s="121" t="s">
        <v>156</v>
      </c>
      <c r="M7" s="121" t="s">
        <v>157</v>
      </c>
      <c r="N7" s="121" t="b">
        <v>0</v>
      </c>
      <c r="O7" s="121"/>
      <c r="P7" s="121" t="s">
        <v>158</v>
      </c>
      <c r="Q7" s="121" t="s">
        <v>175</v>
      </c>
      <c r="R7" s="121" t="s">
        <v>158</v>
      </c>
      <c r="S7" s="121" t="s">
        <v>158</v>
      </c>
      <c r="T7" s="121" t="s">
        <v>158</v>
      </c>
      <c r="U7" s="121"/>
      <c r="V7" s="121"/>
      <c r="W7" s="121"/>
      <c r="X7" s="200" t="s">
        <v>176</v>
      </c>
      <c r="Y7" s="201" t="s">
        <v>158</v>
      </c>
      <c r="Z7" s="201"/>
      <c r="AA7" s="201"/>
      <c r="AB7" s="201"/>
      <c r="AC7" s="201"/>
      <c r="AD7" s="201"/>
      <c r="AE7" s="121" t="s">
        <v>177</v>
      </c>
      <c r="AF7" s="121"/>
      <c r="AG7" s="121"/>
      <c r="AH7" s="121"/>
      <c r="AI7" s="121" t="b">
        <v>1</v>
      </c>
      <c r="AJ7" s="203">
        <v>0.25</v>
      </c>
      <c r="AK7" s="203">
        <v>0.25</v>
      </c>
      <c r="AL7" s="203">
        <v>0.25</v>
      </c>
      <c r="AM7" s="202">
        <v>45144</v>
      </c>
      <c r="AN7" s="202">
        <v>45144</v>
      </c>
      <c r="AO7" s="202">
        <v>45144</v>
      </c>
      <c r="AP7" s="121" t="b">
        <v>1</v>
      </c>
      <c r="AQ7" s="203">
        <v>0.25694444444444442</v>
      </c>
      <c r="AR7" s="203">
        <v>0.25694444444444442</v>
      </c>
      <c r="AS7" s="203">
        <v>0.25694444444444442</v>
      </c>
      <c r="AT7" s="121" t="s">
        <v>158</v>
      </c>
      <c r="AU7" s="121" t="s">
        <v>158</v>
      </c>
      <c r="AV7" s="121"/>
      <c r="AW7" s="121"/>
      <c r="AX7" s="121" t="s">
        <v>158</v>
      </c>
      <c r="AY7" s="121" t="s">
        <v>158</v>
      </c>
      <c r="AZ7" s="121" t="s">
        <v>158</v>
      </c>
      <c r="BA7" s="121" t="s">
        <v>158</v>
      </c>
      <c r="BB7" s="121"/>
      <c r="BC7" s="121"/>
      <c r="BD7" s="121"/>
      <c r="BE7" s="121"/>
      <c r="BF7" s="121"/>
      <c r="BG7" s="121"/>
      <c r="BH7" s="121"/>
      <c r="BI7" s="121"/>
      <c r="BJ7" s="121"/>
    </row>
    <row r="8" spans="1:62" ht="15.75" customHeight="1">
      <c r="A8" s="121">
        <v>7</v>
      </c>
      <c r="B8" s="121" t="b">
        <v>1</v>
      </c>
      <c r="C8" s="202">
        <v>45145</v>
      </c>
      <c r="D8" s="121" t="b">
        <v>0</v>
      </c>
      <c r="E8" s="202">
        <v>45146</v>
      </c>
      <c r="F8" s="202">
        <v>45145</v>
      </c>
      <c r="G8" s="202">
        <v>45145</v>
      </c>
      <c r="H8" s="121" t="s">
        <v>178</v>
      </c>
      <c r="I8" s="121" t="s">
        <v>156</v>
      </c>
      <c r="J8" s="121" t="s">
        <v>157</v>
      </c>
      <c r="K8" s="121" t="s">
        <v>178</v>
      </c>
      <c r="L8" s="121" t="s">
        <v>156</v>
      </c>
      <c r="M8" s="121" t="s">
        <v>157</v>
      </c>
      <c r="N8" s="121" t="b">
        <v>0</v>
      </c>
      <c r="O8" s="121"/>
      <c r="P8" s="121" t="s">
        <v>158</v>
      </c>
      <c r="Q8" s="121" t="s">
        <v>179</v>
      </c>
      <c r="R8" s="121" t="s">
        <v>158</v>
      </c>
      <c r="S8" s="121" t="s">
        <v>158</v>
      </c>
      <c r="T8" s="121" t="s">
        <v>158</v>
      </c>
      <c r="U8" s="121"/>
      <c r="V8" s="121"/>
      <c r="W8" s="121"/>
      <c r="X8" s="200" t="s">
        <v>180</v>
      </c>
      <c r="Y8" s="201" t="s">
        <v>158</v>
      </c>
      <c r="Z8" s="201"/>
      <c r="AA8" s="201"/>
      <c r="AB8" s="201"/>
      <c r="AC8" s="201"/>
      <c r="AD8" s="201"/>
      <c r="AE8" s="121"/>
      <c r="AF8" s="121"/>
      <c r="AG8" s="121"/>
      <c r="AH8" s="121"/>
      <c r="AI8" s="121" t="b">
        <v>1</v>
      </c>
      <c r="AJ8" s="203">
        <v>0.25</v>
      </c>
      <c r="AK8" s="203">
        <v>0.25</v>
      </c>
      <c r="AL8" s="203">
        <v>0.25</v>
      </c>
      <c r="AM8" s="202">
        <v>45145</v>
      </c>
      <c r="AN8" s="202">
        <v>45145</v>
      </c>
      <c r="AO8" s="202">
        <v>45145</v>
      </c>
      <c r="AP8" s="121" t="b">
        <v>1</v>
      </c>
      <c r="AQ8" s="203">
        <v>0.25694444444444442</v>
      </c>
      <c r="AR8" s="203">
        <v>0.25694444444444442</v>
      </c>
      <c r="AS8" s="203">
        <v>0.25694444444444442</v>
      </c>
      <c r="AT8" s="121" t="s">
        <v>158</v>
      </c>
      <c r="AU8" s="121" t="s">
        <v>158</v>
      </c>
      <c r="AV8" s="121"/>
      <c r="AW8" s="121"/>
      <c r="AX8" s="121" t="s">
        <v>158</v>
      </c>
      <c r="AY8" s="121" t="s">
        <v>158</v>
      </c>
      <c r="AZ8" s="121" t="s">
        <v>158</v>
      </c>
      <c r="BA8" s="121" t="s">
        <v>158</v>
      </c>
      <c r="BB8" s="121"/>
      <c r="BC8" s="121"/>
      <c r="BD8" s="121"/>
      <c r="BE8" s="121"/>
      <c r="BF8" s="121"/>
      <c r="BG8" s="121"/>
      <c r="BH8" s="121"/>
      <c r="BI8" s="121"/>
      <c r="BJ8" s="121"/>
    </row>
    <row r="9" spans="1:62" ht="15.75" customHeight="1">
      <c r="A9" s="121">
        <v>8</v>
      </c>
      <c r="B9" s="121" t="b">
        <v>1</v>
      </c>
      <c r="C9" s="202">
        <v>45146</v>
      </c>
      <c r="D9" s="121" t="b">
        <v>0</v>
      </c>
      <c r="E9" s="202">
        <v>45147</v>
      </c>
      <c r="F9" s="202">
        <v>45146</v>
      </c>
      <c r="G9" s="202">
        <v>45146</v>
      </c>
      <c r="H9" s="121" t="s">
        <v>181</v>
      </c>
      <c r="I9" s="121" t="s">
        <v>156</v>
      </c>
      <c r="J9" s="121" t="s">
        <v>157</v>
      </c>
      <c r="K9" s="121" t="s">
        <v>181</v>
      </c>
      <c r="L9" s="121" t="s">
        <v>156</v>
      </c>
      <c r="M9" s="121" t="s">
        <v>157</v>
      </c>
      <c r="N9" s="121" t="b">
        <v>0</v>
      </c>
      <c r="O9" s="121"/>
      <c r="P9" s="121" t="s">
        <v>158</v>
      </c>
      <c r="Q9" s="121" t="s">
        <v>182</v>
      </c>
      <c r="R9" s="121" t="s">
        <v>158</v>
      </c>
      <c r="S9" s="121" t="s">
        <v>158</v>
      </c>
      <c r="T9" s="121" t="s">
        <v>158</v>
      </c>
      <c r="U9" s="121" t="s">
        <v>140</v>
      </c>
      <c r="V9" s="121"/>
      <c r="W9" s="201" t="s">
        <v>23</v>
      </c>
      <c r="X9" s="200" t="s">
        <v>183</v>
      </c>
      <c r="Y9" s="201" t="s">
        <v>158</v>
      </c>
      <c r="Z9" s="201"/>
      <c r="AA9" s="201"/>
      <c r="AB9" s="201"/>
      <c r="AC9" s="201"/>
      <c r="AD9" s="201"/>
      <c r="AE9" s="121"/>
      <c r="AF9" s="121"/>
      <c r="AG9" s="121"/>
      <c r="AH9" s="121"/>
      <c r="AI9" s="121" t="b">
        <v>1</v>
      </c>
      <c r="AJ9" s="203">
        <v>0.25</v>
      </c>
      <c r="AK9" s="203">
        <v>0.25</v>
      </c>
      <c r="AL9" s="203">
        <v>0.25</v>
      </c>
      <c r="AM9" s="202">
        <v>45146</v>
      </c>
      <c r="AN9" s="202">
        <v>45146</v>
      </c>
      <c r="AO9" s="202">
        <v>45146</v>
      </c>
      <c r="AP9" s="121" t="b">
        <v>1</v>
      </c>
      <c r="AQ9" s="203">
        <v>0.25694444444444442</v>
      </c>
      <c r="AR9" s="203">
        <v>0.25694444444444442</v>
      </c>
      <c r="AS9" s="203">
        <v>0.25694444444444442</v>
      </c>
      <c r="AT9" s="121" t="s">
        <v>158</v>
      </c>
      <c r="AU9" s="121" t="s">
        <v>158</v>
      </c>
      <c r="AV9" s="121"/>
      <c r="AW9" s="121"/>
      <c r="AX9" s="121" t="s">
        <v>158</v>
      </c>
      <c r="AY9" s="121" t="s">
        <v>158</v>
      </c>
      <c r="AZ9" s="121" t="s">
        <v>158</v>
      </c>
      <c r="BA9" s="121" t="s">
        <v>158</v>
      </c>
      <c r="BB9" s="121"/>
      <c r="BC9" s="121"/>
      <c r="BD9" s="121"/>
      <c r="BE9" s="121"/>
      <c r="BF9" s="121"/>
      <c r="BG9" s="121"/>
      <c r="BH9" s="121"/>
      <c r="BI9" s="121"/>
      <c r="BJ9" s="121"/>
    </row>
    <row r="10" spans="1:62" ht="15.75" customHeight="1">
      <c r="A10" s="121">
        <v>9</v>
      </c>
      <c r="B10" s="121" t="b">
        <v>1</v>
      </c>
      <c r="C10" s="202">
        <v>45147</v>
      </c>
      <c r="D10" s="121" t="b">
        <v>0</v>
      </c>
      <c r="E10" s="202">
        <v>45148</v>
      </c>
      <c r="F10" s="202">
        <v>45147</v>
      </c>
      <c r="G10" s="202">
        <v>45147</v>
      </c>
      <c r="H10" s="121" t="s">
        <v>184</v>
      </c>
      <c r="I10" s="121" t="s">
        <v>156</v>
      </c>
      <c r="J10" s="121" t="s">
        <v>157</v>
      </c>
      <c r="K10" s="121" t="s">
        <v>184</v>
      </c>
      <c r="L10" s="121" t="s">
        <v>156</v>
      </c>
      <c r="M10" s="121" t="s">
        <v>157</v>
      </c>
      <c r="N10" s="121" t="b">
        <v>0</v>
      </c>
      <c r="O10" s="121"/>
      <c r="P10" s="121" t="s">
        <v>158</v>
      </c>
      <c r="Q10" s="121" t="s">
        <v>185</v>
      </c>
      <c r="R10" s="121" t="s">
        <v>158</v>
      </c>
      <c r="S10" s="121" t="s">
        <v>158</v>
      </c>
      <c r="T10" s="121" t="s">
        <v>158</v>
      </c>
      <c r="U10" s="201" t="s">
        <v>19</v>
      </c>
      <c r="V10" s="201"/>
      <c r="W10" s="201"/>
      <c r="X10" s="200" t="s">
        <v>186</v>
      </c>
      <c r="Y10" s="201" t="s">
        <v>158</v>
      </c>
      <c r="Z10" s="201"/>
      <c r="AA10" s="201"/>
      <c r="AB10" s="201"/>
      <c r="AC10" s="201"/>
      <c r="AD10" s="201"/>
      <c r="AE10" s="121"/>
      <c r="AF10" s="121"/>
      <c r="AG10" s="121"/>
      <c r="AH10" s="121"/>
      <c r="AI10" s="121" t="b">
        <v>1</v>
      </c>
      <c r="AJ10" s="203">
        <v>0.25</v>
      </c>
      <c r="AK10" s="203">
        <v>0.25</v>
      </c>
      <c r="AL10" s="203">
        <v>0.25</v>
      </c>
      <c r="AM10" s="202">
        <v>45147</v>
      </c>
      <c r="AN10" s="202">
        <v>45147</v>
      </c>
      <c r="AO10" s="202">
        <v>45147</v>
      </c>
      <c r="AP10" s="121" t="b">
        <v>1</v>
      </c>
      <c r="AQ10" s="203">
        <v>0.25694444444444442</v>
      </c>
      <c r="AR10" s="203">
        <v>0.25694444444444442</v>
      </c>
      <c r="AS10" s="203">
        <v>0.25694444444444442</v>
      </c>
      <c r="AT10" s="121" t="s">
        <v>158</v>
      </c>
      <c r="AU10" s="121" t="s">
        <v>158</v>
      </c>
      <c r="AV10" s="121"/>
      <c r="AW10" s="121"/>
      <c r="AX10" s="121" t="s">
        <v>158</v>
      </c>
      <c r="AY10" s="121" t="s">
        <v>158</v>
      </c>
      <c r="AZ10" s="121" t="s">
        <v>158</v>
      </c>
      <c r="BA10" s="121" t="s">
        <v>158</v>
      </c>
      <c r="BB10" s="121"/>
      <c r="BC10" s="121"/>
      <c r="BD10" s="121"/>
      <c r="BE10" s="121"/>
      <c r="BF10" s="121"/>
      <c r="BG10" s="121"/>
      <c r="BH10" s="121"/>
      <c r="BI10" s="121"/>
      <c r="BJ10" s="121"/>
    </row>
    <row r="11" spans="1:62" ht="15.75" customHeight="1">
      <c r="A11" s="121">
        <v>10</v>
      </c>
      <c r="B11" s="121" t="b">
        <v>1</v>
      </c>
      <c r="C11" s="202">
        <v>45148</v>
      </c>
      <c r="D11" s="121" t="b">
        <v>0</v>
      </c>
      <c r="E11" s="202">
        <v>45149</v>
      </c>
      <c r="F11" s="202">
        <v>45148</v>
      </c>
      <c r="G11" s="202">
        <v>45148</v>
      </c>
      <c r="H11" s="121" t="s">
        <v>187</v>
      </c>
      <c r="I11" s="121" t="s">
        <v>156</v>
      </c>
      <c r="J11" s="121" t="s">
        <v>157</v>
      </c>
      <c r="K11" s="121" t="s">
        <v>187</v>
      </c>
      <c r="L11" s="121" t="s">
        <v>156</v>
      </c>
      <c r="M11" s="121" t="s">
        <v>157</v>
      </c>
      <c r="N11" s="121" t="b">
        <v>0</v>
      </c>
      <c r="O11" s="121"/>
      <c r="P11" s="121" t="s">
        <v>158</v>
      </c>
      <c r="Q11" s="121" t="s">
        <v>188</v>
      </c>
      <c r="R11" s="121" t="s">
        <v>158</v>
      </c>
      <c r="S11" s="121" t="s">
        <v>158</v>
      </c>
      <c r="T11" s="121" t="s">
        <v>158</v>
      </c>
      <c r="U11" s="201" t="s">
        <v>21</v>
      </c>
      <c r="V11" s="201"/>
      <c r="W11" s="201"/>
      <c r="X11" s="200" t="s">
        <v>189</v>
      </c>
      <c r="Y11" s="201" t="s">
        <v>158</v>
      </c>
      <c r="Z11" s="201"/>
      <c r="AA11" s="201"/>
      <c r="AB11" s="201"/>
      <c r="AC11" s="201"/>
      <c r="AD11" s="201"/>
      <c r="AE11" s="121"/>
      <c r="AF11" s="121"/>
      <c r="AG11" s="121"/>
      <c r="AH11" s="121"/>
      <c r="AI11" s="121" t="b">
        <v>1</v>
      </c>
      <c r="AJ11" s="203">
        <v>0.25</v>
      </c>
      <c r="AK11" s="203">
        <v>0.25</v>
      </c>
      <c r="AL11" s="203">
        <v>0.25</v>
      </c>
      <c r="AM11" s="202">
        <v>45148</v>
      </c>
      <c r="AN11" s="202">
        <v>45148</v>
      </c>
      <c r="AO11" s="202">
        <v>45148</v>
      </c>
      <c r="AP11" s="121" t="b">
        <v>1</v>
      </c>
      <c r="AQ11" s="203">
        <v>0.25694444444444442</v>
      </c>
      <c r="AR11" s="203">
        <v>0.25694444444444442</v>
      </c>
      <c r="AS11" s="203">
        <v>0.25694444444444442</v>
      </c>
      <c r="AT11" s="121" t="s">
        <v>158</v>
      </c>
      <c r="AU11" s="121" t="s">
        <v>158</v>
      </c>
      <c r="AV11" s="121"/>
      <c r="AW11" s="121"/>
      <c r="AX11" s="121" t="s">
        <v>158</v>
      </c>
      <c r="AY11" s="121" t="s">
        <v>158</v>
      </c>
      <c r="AZ11" s="121" t="s">
        <v>158</v>
      </c>
      <c r="BA11" s="121" t="s">
        <v>158</v>
      </c>
      <c r="BB11" s="121"/>
      <c r="BC11" s="121"/>
      <c r="BD11" s="121"/>
      <c r="BE11" s="121"/>
      <c r="BF11" s="121"/>
      <c r="BG11" s="121"/>
      <c r="BH11" s="121"/>
      <c r="BI11" s="121"/>
      <c r="BJ11" s="121"/>
    </row>
    <row r="12" spans="1:62" ht="15.75" customHeight="1">
      <c r="A12" s="121">
        <v>11</v>
      </c>
      <c r="B12" s="121" t="b">
        <v>1</v>
      </c>
      <c r="C12" s="202">
        <v>45149</v>
      </c>
      <c r="D12" s="121" t="b">
        <v>0</v>
      </c>
      <c r="E12" s="202">
        <v>45150</v>
      </c>
      <c r="F12" s="202">
        <v>45149</v>
      </c>
      <c r="G12" s="202">
        <v>45149</v>
      </c>
      <c r="H12" s="121" t="s">
        <v>190</v>
      </c>
      <c r="I12" s="121" t="s">
        <v>156</v>
      </c>
      <c r="J12" s="121" t="s">
        <v>157</v>
      </c>
      <c r="K12" s="121" t="s">
        <v>190</v>
      </c>
      <c r="L12" s="121" t="s">
        <v>156</v>
      </c>
      <c r="M12" s="121" t="s">
        <v>157</v>
      </c>
      <c r="N12" s="121" t="b">
        <v>0</v>
      </c>
      <c r="O12" s="121"/>
      <c r="P12" s="121" t="s">
        <v>158</v>
      </c>
      <c r="Q12" s="121" t="s">
        <v>191</v>
      </c>
      <c r="R12" s="121" t="s">
        <v>158</v>
      </c>
      <c r="S12" s="121" t="s">
        <v>158</v>
      </c>
      <c r="T12" s="121" t="s">
        <v>158</v>
      </c>
      <c r="U12" s="121" t="s">
        <v>192</v>
      </c>
      <c r="V12" s="121"/>
      <c r="W12" s="121"/>
      <c r="X12" s="200" t="s">
        <v>193</v>
      </c>
      <c r="Y12" s="201" t="s">
        <v>158</v>
      </c>
      <c r="Z12" s="201"/>
      <c r="AA12" s="201"/>
      <c r="AB12" s="201"/>
      <c r="AC12" s="201"/>
      <c r="AD12" s="201"/>
      <c r="AE12" s="121" t="s">
        <v>139</v>
      </c>
      <c r="AF12" s="121"/>
      <c r="AG12" s="121"/>
      <c r="AH12" s="121"/>
      <c r="AI12" s="121" t="b">
        <v>1</v>
      </c>
      <c r="AJ12" s="203">
        <v>0.25</v>
      </c>
      <c r="AK12" s="203">
        <v>0.25</v>
      </c>
      <c r="AL12" s="203">
        <v>0.25</v>
      </c>
      <c r="AM12" s="202">
        <v>45149</v>
      </c>
      <c r="AN12" s="202">
        <v>45149</v>
      </c>
      <c r="AO12" s="202">
        <v>45149</v>
      </c>
      <c r="AP12" s="121" t="b">
        <v>1</v>
      </c>
      <c r="AQ12" s="203">
        <v>0.25694444444444442</v>
      </c>
      <c r="AR12" s="203">
        <v>0.25694444444444442</v>
      </c>
      <c r="AS12" s="203">
        <v>0.25694444444444442</v>
      </c>
      <c r="AT12" s="121" t="s">
        <v>158</v>
      </c>
      <c r="AU12" s="121" t="s">
        <v>158</v>
      </c>
      <c r="AV12" s="121"/>
      <c r="AW12" s="121"/>
      <c r="AX12" s="121" t="s">
        <v>158</v>
      </c>
      <c r="AY12" s="121" t="s">
        <v>158</v>
      </c>
      <c r="AZ12" s="121" t="s">
        <v>158</v>
      </c>
      <c r="BA12" s="121" t="s">
        <v>158</v>
      </c>
      <c r="BB12" s="121"/>
      <c r="BC12" s="121"/>
      <c r="BD12" s="121"/>
      <c r="BE12" s="121"/>
      <c r="BF12" s="121"/>
      <c r="BG12" s="121"/>
      <c r="BH12" s="121"/>
      <c r="BI12" s="121"/>
      <c r="BJ12" s="121"/>
    </row>
    <row r="13" spans="1:62" ht="15.75" customHeight="1">
      <c r="A13" s="121">
        <v>12</v>
      </c>
      <c r="B13" s="121" t="b">
        <v>1</v>
      </c>
      <c r="C13" s="202">
        <v>45150</v>
      </c>
      <c r="D13" s="121" t="b">
        <v>0</v>
      </c>
      <c r="E13" s="202">
        <v>45151</v>
      </c>
      <c r="F13" s="202">
        <v>45150</v>
      </c>
      <c r="G13" s="202">
        <v>45150</v>
      </c>
      <c r="H13" s="121" t="s">
        <v>194</v>
      </c>
      <c r="I13" s="121" t="s">
        <v>156</v>
      </c>
      <c r="J13" s="121" t="s">
        <v>157</v>
      </c>
      <c r="K13" s="121" t="s">
        <v>194</v>
      </c>
      <c r="L13" s="121" t="s">
        <v>156</v>
      </c>
      <c r="M13" s="121" t="s">
        <v>157</v>
      </c>
      <c r="N13" s="121" t="b">
        <v>0</v>
      </c>
      <c r="O13" s="121"/>
      <c r="P13" s="121" t="s">
        <v>158</v>
      </c>
      <c r="Q13" s="121" t="s">
        <v>195</v>
      </c>
      <c r="R13" s="121" t="s">
        <v>158</v>
      </c>
      <c r="S13" s="121" t="s">
        <v>158</v>
      </c>
      <c r="T13" s="121" t="s">
        <v>158</v>
      </c>
      <c r="U13" s="121"/>
      <c r="V13" s="121"/>
      <c r="W13" s="121"/>
      <c r="X13" s="200" t="s">
        <v>196</v>
      </c>
      <c r="Y13" s="201" t="s">
        <v>158</v>
      </c>
      <c r="Z13" s="201"/>
      <c r="AA13" s="201"/>
      <c r="AB13" s="201"/>
      <c r="AC13" s="201"/>
      <c r="AD13" s="201"/>
      <c r="AE13" s="121" t="s">
        <v>15</v>
      </c>
      <c r="AF13" s="121"/>
      <c r="AG13" s="121"/>
      <c r="AH13" s="121"/>
      <c r="AI13" s="121" t="b">
        <v>1</v>
      </c>
      <c r="AJ13" s="203">
        <v>0.25</v>
      </c>
      <c r="AK13" s="203">
        <v>0.25</v>
      </c>
      <c r="AL13" s="203">
        <v>0.25</v>
      </c>
      <c r="AM13" s="202">
        <v>45150</v>
      </c>
      <c r="AN13" s="202">
        <v>45150</v>
      </c>
      <c r="AO13" s="202">
        <v>45150</v>
      </c>
      <c r="AP13" s="121" t="b">
        <v>1</v>
      </c>
      <c r="AQ13" s="203">
        <v>0.25694444444444442</v>
      </c>
      <c r="AR13" s="203">
        <v>0.25694444444444442</v>
      </c>
      <c r="AS13" s="203">
        <v>0.25694444444444442</v>
      </c>
      <c r="AT13" s="121" t="s">
        <v>158</v>
      </c>
      <c r="AU13" s="121" t="s">
        <v>158</v>
      </c>
      <c r="AV13" s="121"/>
      <c r="AW13" s="121"/>
      <c r="AX13" s="121" t="s">
        <v>158</v>
      </c>
      <c r="AY13" s="121" t="s">
        <v>158</v>
      </c>
      <c r="AZ13" s="121" t="s">
        <v>158</v>
      </c>
      <c r="BA13" s="121" t="s">
        <v>158</v>
      </c>
      <c r="BB13" s="121"/>
      <c r="BC13" s="121"/>
      <c r="BD13" s="121"/>
      <c r="BE13" s="121"/>
      <c r="BF13" s="121"/>
      <c r="BG13" s="121"/>
      <c r="BH13" s="121"/>
      <c r="BI13" s="121"/>
      <c r="BJ13" s="121"/>
    </row>
    <row r="14" spans="1:62" ht="15.75" customHeight="1">
      <c r="A14" s="121">
        <v>13</v>
      </c>
      <c r="B14" s="121" t="b">
        <v>1</v>
      </c>
      <c r="C14" s="202">
        <v>45151</v>
      </c>
      <c r="D14" s="121" t="b">
        <v>0</v>
      </c>
      <c r="E14" s="202">
        <v>45152</v>
      </c>
      <c r="F14" s="202">
        <v>45151</v>
      </c>
      <c r="G14" s="202">
        <v>45151</v>
      </c>
      <c r="H14" s="121" t="s">
        <v>197</v>
      </c>
      <c r="I14" s="121" t="s">
        <v>156</v>
      </c>
      <c r="J14" s="121" t="s">
        <v>157</v>
      </c>
      <c r="K14" s="121" t="s">
        <v>197</v>
      </c>
      <c r="L14" s="121" t="s">
        <v>156</v>
      </c>
      <c r="M14" s="121" t="s">
        <v>157</v>
      </c>
      <c r="N14" s="121" t="b">
        <v>0</v>
      </c>
      <c r="O14" s="121"/>
      <c r="P14" s="121" t="s">
        <v>158</v>
      </c>
      <c r="Q14" s="121" t="s">
        <v>198</v>
      </c>
      <c r="R14" s="121" t="s">
        <v>158</v>
      </c>
      <c r="S14" s="121" t="s">
        <v>158</v>
      </c>
      <c r="T14" s="121" t="s">
        <v>158</v>
      </c>
      <c r="U14" s="121" t="s">
        <v>32</v>
      </c>
      <c r="V14" s="121"/>
      <c r="W14" s="121"/>
      <c r="X14" s="200" t="s">
        <v>199</v>
      </c>
      <c r="Y14" s="201" t="s">
        <v>158</v>
      </c>
      <c r="Z14" s="201"/>
      <c r="AA14" s="201"/>
      <c r="AB14" s="201"/>
      <c r="AC14" s="201"/>
      <c r="AD14" s="201"/>
      <c r="AE14" s="121" t="s">
        <v>13</v>
      </c>
      <c r="AF14" s="121"/>
      <c r="AG14" s="121"/>
      <c r="AH14" s="121"/>
      <c r="AI14" s="121" t="b">
        <v>1</v>
      </c>
      <c r="AJ14" s="203">
        <v>0.25</v>
      </c>
      <c r="AK14" s="203">
        <v>0.25</v>
      </c>
      <c r="AL14" s="203">
        <v>0.25</v>
      </c>
      <c r="AM14" s="202">
        <v>45151</v>
      </c>
      <c r="AN14" s="202">
        <v>45151</v>
      </c>
      <c r="AO14" s="202">
        <v>45151</v>
      </c>
      <c r="AP14" s="121" t="b">
        <v>1</v>
      </c>
      <c r="AQ14" s="203">
        <v>0.25694444444444442</v>
      </c>
      <c r="AR14" s="203">
        <v>0.25694444444444442</v>
      </c>
      <c r="AS14" s="203">
        <v>0.25694444444444442</v>
      </c>
      <c r="AT14" s="121" t="s">
        <v>158</v>
      </c>
      <c r="AU14" s="121" t="s">
        <v>158</v>
      </c>
      <c r="AV14" s="121"/>
      <c r="AW14" s="121"/>
      <c r="AX14" s="121" t="s">
        <v>158</v>
      </c>
      <c r="AY14" s="121" t="s">
        <v>158</v>
      </c>
      <c r="AZ14" s="121" t="s">
        <v>158</v>
      </c>
      <c r="BA14" s="121" t="s">
        <v>158</v>
      </c>
      <c r="BB14" s="121"/>
      <c r="BC14" s="121"/>
      <c r="BD14" s="121"/>
      <c r="BE14" s="121"/>
      <c r="BF14" s="121"/>
      <c r="BG14" s="121"/>
      <c r="BH14" s="121"/>
      <c r="BI14" s="121"/>
      <c r="BJ14" s="121"/>
    </row>
    <row r="15" spans="1:62" ht="15.75" customHeight="1">
      <c r="A15" s="121">
        <v>14</v>
      </c>
      <c r="B15" s="121" t="b">
        <v>1</v>
      </c>
      <c r="C15" s="202">
        <v>45152</v>
      </c>
      <c r="D15" s="121" t="b">
        <v>0</v>
      </c>
      <c r="E15" s="202">
        <v>45153</v>
      </c>
      <c r="F15" s="202">
        <v>45152</v>
      </c>
      <c r="G15" s="202">
        <v>45152</v>
      </c>
      <c r="H15" s="121" t="s">
        <v>200</v>
      </c>
      <c r="I15" s="121" t="s">
        <v>156</v>
      </c>
      <c r="J15" s="121" t="s">
        <v>157</v>
      </c>
      <c r="K15" s="121" t="s">
        <v>200</v>
      </c>
      <c r="L15" s="121" t="s">
        <v>156</v>
      </c>
      <c r="M15" s="121" t="s">
        <v>157</v>
      </c>
      <c r="N15" s="121" t="b">
        <v>0</v>
      </c>
      <c r="O15" s="121"/>
      <c r="P15" s="121" t="s">
        <v>158</v>
      </c>
      <c r="Q15" s="121" t="s">
        <v>201</v>
      </c>
      <c r="R15" s="121" t="s">
        <v>158</v>
      </c>
      <c r="S15" s="121" t="s">
        <v>158</v>
      </c>
      <c r="T15" s="121" t="s">
        <v>158</v>
      </c>
      <c r="U15" s="201" t="s">
        <v>34</v>
      </c>
      <c r="V15" s="201" t="s">
        <v>38</v>
      </c>
      <c r="W15" s="204">
        <v>42542</v>
      </c>
      <c r="X15" s="200" t="s">
        <v>202</v>
      </c>
      <c r="Y15" s="201" t="s">
        <v>158</v>
      </c>
      <c r="Z15" s="201"/>
      <c r="AA15" s="201"/>
      <c r="AB15" s="201"/>
      <c r="AC15" s="201"/>
      <c r="AD15" s="201"/>
      <c r="AE15" s="121" t="s">
        <v>149</v>
      </c>
      <c r="AF15" s="121"/>
      <c r="AG15" s="121"/>
      <c r="AH15" s="121"/>
      <c r="AI15" s="121" t="b">
        <v>1</v>
      </c>
      <c r="AJ15" s="203">
        <v>0.25</v>
      </c>
      <c r="AK15" s="203">
        <v>0.25</v>
      </c>
      <c r="AL15" s="203">
        <v>0.25</v>
      </c>
      <c r="AM15" s="202">
        <v>45152</v>
      </c>
      <c r="AN15" s="202">
        <v>45152</v>
      </c>
      <c r="AO15" s="202">
        <v>45152</v>
      </c>
      <c r="AP15" s="121" t="b">
        <v>1</v>
      </c>
      <c r="AQ15" s="203">
        <v>0.25694444444444442</v>
      </c>
      <c r="AR15" s="203">
        <v>0.25694444444444442</v>
      </c>
      <c r="AS15" s="203">
        <v>0.25694444444444442</v>
      </c>
      <c r="AT15" s="121" t="s">
        <v>158</v>
      </c>
      <c r="AU15" s="121" t="s">
        <v>158</v>
      </c>
      <c r="AV15" s="121"/>
      <c r="AW15" s="121"/>
      <c r="AX15" s="121" t="s">
        <v>158</v>
      </c>
      <c r="AY15" s="121" t="s">
        <v>158</v>
      </c>
      <c r="AZ15" s="121" t="s">
        <v>158</v>
      </c>
      <c r="BA15" s="121" t="s">
        <v>158</v>
      </c>
      <c r="BB15" s="121"/>
      <c r="BC15" s="121"/>
      <c r="BD15" s="121"/>
      <c r="BE15" s="121"/>
      <c r="BF15" s="121"/>
      <c r="BG15" s="121"/>
      <c r="BH15" s="121"/>
      <c r="BI15" s="121"/>
      <c r="BJ15" s="121"/>
    </row>
    <row r="16" spans="1:62" ht="15.75" customHeight="1">
      <c r="A16" s="121">
        <v>15</v>
      </c>
      <c r="B16" s="121" t="b">
        <v>1</v>
      </c>
      <c r="C16" s="202">
        <v>45153</v>
      </c>
      <c r="D16" s="121" t="b">
        <v>0</v>
      </c>
      <c r="E16" s="202">
        <v>45154</v>
      </c>
      <c r="F16" s="202">
        <v>45153</v>
      </c>
      <c r="G16" s="202">
        <v>45153</v>
      </c>
      <c r="H16" s="121" t="s">
        <v>203</v>
      </c>
      <c r="I16" s="121" t="s">
        <v>156</v>
      </c>
      <c r="J16" s="121" t="s">
        <v>157</v>
      </c>
      <c r="K16" s="121" t="s">
        <v>203</v>
      </c>
      <c r="L16" s="121" t="s">
        <v>156</v>
      </c>
      <c r="M16" s="121" t="s">
        <v>157</v>
      </c>
      <c r="N16" s="121" t="b">
        <v>0</v>
      </c>
      <c r="O16" s="121"/>
      <c r="P16" s="121" t="s">
        <v>158</v>
      </c>
      <c r="Q16" s="121" t="s">
        <v>204</v>
      </c>
      <c r="R16" s="121" t="s">
        <v>158</v>
      </c>
      <c r="S16" s="121" t="s">
        <v>158</v>
      </c>
      <c r="T16" s="121" t="s">
        <v>158</v>
      </c>
      <c r="U16" s="121" t="s">
        <v>205</v>
      </c>
      <c r="V16" s="201" t="s">
        <v>36</v>
      </c>
      <c r="W16" s="201" t="s">
        <v>36</v>
      </c>
      <c r="X16" s="200" t="s">
        <v>206</v>
      </c>
      <c r="Y16" s="201" t="s">
        <v>158</v>
      </c>
      <c r="Z16" s="201"/>
      <c r="AA16" s="201"/>
      <c r="AB16" s="201"/>
      <c r="AC16" s="201"/>
      <c r="AD16" s="201"/>
      <c r="AE16" s="121"/>
      <c r="AF16" s="121"/>
      <c r="AG16" s="121"/>
      <c r="AH16" s="121"/>
      <c r="AI16" s="121" t="b">
        <v>1</v>
      </c>
      <c r="AJ16" s="203">
        <v>0.25</v>
      </c>
      <c r="AK16" s="203">
        <v>0.25</v>
      </c>
      <c r="AL16" s="203">
        <v>0.25</v>
      </c>
      <c r="AM16" s="202">
        <v>45153</v>
      </c>
      <c r="AN16" s="202">
        <v>45153</v>
      </c>
      <c r="AO16" s="202">
        <v>45153</v>
      </c>
      <c r="AP16" s="121" t="b">
        <v>1</v>
      </c>
      <c r="AQ16" s="203">
        <v>0.25694444444444442</v>
      </c>
      <c r="AR16" s="203">
        <v>0.25694444444444442</v>
      </c>
      <c r="AS16" s="203">
        <v>0.25694444444444442</v>
      </c>
      <c r="AT16" s="121" t="s">
        <v>158</v>
      </c>
      <c r="AU16" s="121" t="s">
        <v>158</v>
      </c>
      <c r="AV16" s="121"/>
      <c r="AW16" s="121"/>
      <c r="AX16" s="121" t="s">
        <v>158</v>
      </c>
      <c r="AY16" s="121" t="s">
        <v>158</v>
      </c>
      <c r="AZ16" s="121" t="s">
        <v>158</v>
      </c>
      <c r="BA16" s="121" t="s">
        <v>158</v>
      </c>
      <c r="BB16" s="121"/>
      <c r="BC16" s="121"/>
      <c r="BD16" s="121"/>
      <c r="BE16" s="121"/>
      <c r="BF16" s="121"/>
      <c r="BG16" s="121"/>
      <c r="BH16" s="121"/>
      <c r="BI16" s="121"/>
      <c r="BJ16" s="121"/>
    </row>
    <row r="17" spans="1:62" ht="15.75" customHeight="1">
      <c r="A17" s="121">
        <v>16</v>
      </c>
      <c r="B17" s="121" t="b">
        <v>1</v>
      </c>
      <c r="C17" s="202">
        <v>45154</v>
      </c>
      <c r="D17" s="121" t="b">
        <v>0</v>
      </c>
      <c r="E17" s="202">
        <v>45155</v>
      </c>
      <c r="F17" s="202">
        <v>45154</v>
      </c>
      <c r="G17" s="202">
        <v>45154</v>
      </c>
      <c r="H17" s="121" t="s">
        <v>207</v>
      </c>
      <c r="I17" s="121" t="s">
        <v>156</v>
      </c>
      <c r="J17" s="121" t="s">
        <v>157</v>
      </c>
      <c r="K17" s="121" t="s">
        <v>207</v>
      </c>
      <c r="L17" s="121" t="s">
        <v>156</v>
      </c>
      <c r="M17" s="121" t="s">
        <v>157</v>
      </c>
      <c r="N17" s="121" t="b">
        <v>0</v>
      </c>
      <c r="O17" s="121"/>
      <c r="P17" s="121" t="s">
        <v>158</v>
      </c>
      <c r="Q17" s="121" t="s">
        <v>208</v>
      </c>
      <c r="R17" s="121" t="s">
        <v>158</v>
      </c>
      <c r="S17" s="121" t="s">
        <v>158</v>
      </c>
      <c r="T17" s="121" t="s">
        <v>158</v>
      </c>
      <c r="U17" s="201"/>
      <c r="V17" s="201"/>
      <c r="W17" s="204"/>
      <c r="X17" s="200" t="s">
        <v>209</v>
      </c>
      <c r="Y17" s="201" t="s">
        <v>158</v>
      </c>
      <c r="Z17" s="201"/>
      <c r="AA17" s="201"/>
      <c r="AB17" s="201"/>
      <c r="AC17" s="201"/>
      <c r="AD17" s="201"/>
      <c r="AE17" s="121"/>
      <c r="AF17" s="121"/>
      <c r="AG17" s="121"/>
      <c r="AH17" s="121"/>
      <c r="AI17" s="121" t="b">
        <v>1</v>
      </c>
      <c r="AJ17" s="203">
        <v>0.25</v>
      </c>
      <c r="AK17" s="203">
        <v>0.25</v>
      </c>
      <c r="AL17" s="203">
        <v>0.25</v>
      </c>
      <c r="AM17" s="202">
        <v>45154</v>
      </c>
      <c r="AN17" s="202">
        <v>45154</v>
      </c>
      <c r="AO17" s="202">
        <v>45154</v>
      </c>
      <c r="AP17" s="121" t="b">
        <v>1</v>
      </c>
      <c r="AQ17" s="203">
        <v>0.25694444444444442</v>
      </c>
      <c r="AR17" s="203">
        <v>0.25694444444444442</v>
      </c>
      <c r="AS17" s="203">
        <v>0.25694444444444442</v>
      </c>
      <c r="AT17" s="121" t="s">
        <v>158</v>
      </c>
      <c r="AU17" s="121" t="s">
        <v>158</v>
      </c>
      <c r="AV17" s="121"/>
      <c r="AW17" s="121"/>
      <c r="AX17" s="121" t="s">
        <v>158</v>
      </c>
      <c r="AY17" s="121" t="s">
        <v>158</v>
      </c>
      <c r="AZ17" s="121" t="s">
        <v>158</v>
      </c>
      <c r="BA17" s="121" t="s">
        <v>158</v>
      </c>
      <c r="BB17" s="121"/>
      <c r="BC17" s="121"/>
      <c r="BD17" s="121"/>
      <c r="BE17" s="121"/>
      <c r="BF17" s="121"/>
      <c r="BG17" s="121"/>
      <c r="BH17" s="121"/>
      <c r="BI17" s="121"/>
      <c r="BJ17" s="121"/>
    </row>
    <row r="18" spans="1:62" ht="15.75" customHeight="1">
      <c r="A18" s="121">
        <v>17</v>
      </c>
      <c r="B18" s="121" t="b">
        <v>1</v>
      </c>
      <c r="C18" s="202">
        <v>45155</v>
      </c>
      <c r="D18" s="121" t="b">
        <v>0</v>
      </c>
      <c r="E18" s="202">
        <v>45156</v>
      </c>
      <c r="F18" s="202">
        <v>45155</v>
      </c>
      <c r="G18" s="202">
        <v>45155</v>
      </c>
      <c r="H18" s="121" t="s">
        <v>210</v>
      </c>
      <c r="I18" s="121" t="s">
        <v>156</v>
      </c>
      <c r="J18" s="121" t="s">
        <v>157</v>
      </c>
      <c r="K18" s="121" t="s">
        <v>210</v>
      </c>
      <c r="L18" s="121" t="s">
        <v>156</v>
      </c>
      <c r="M18" s="121" t="s">
        <v>157</v>
      </c>
      <c r="N18" s="121" t="b">
        <v>0</v>
      </c>
      <c r="O18" s="121"/>
      <c r="P18" s="121" t="s">
        <v>158</v>
      </c>
      <c r="Q18" s="121" t="s">
        <v>211</v>
      </c>
      <c r="R18" s="121" t="s">
        <v>158</v>
      </c>
      <c r="S18" s="121" t="s">
        <v>158</v>
      </c>
      <c r="T18" s="121" t="s">
        <v>158</v>
      </c>
      <c r="U18" s="121" t="s">
        <v>212</v>
      </c>
      <c r="V18" s="201"/>
      <c r="W18" s="121" t="s">
        <v>158</v>
      </c>
      <c r="X18" s="200" t="s">
        <v>213</v>
      </c>
      <c r="Y18" s="201" t="s">
        <v>158</v>
      </c>
      <c r="Z18" s="201"/>
      <c r="AA18" s="201"/>
      <c r="AB18" s="201"/>
      <c r="AC18" s="201"/>
      <c r="AD18" s="201"/>
      <c r="AE18" s="121"/>
      <c r="AF18" s="121"/>
      <c r="AG18" s="121"/>
      <c r="AH18" s="121"/>
      <c r="AI18" s="121" t="b">
        <v>1</v>
      </c>
      <c r="AJ18" s="203">
        <v>0.25</v>
      </c>
      <c r="AK18" s="203">
        <v>0.25</v>
      </c>
      <c r="AL18" s="203">
        <v>0.25</v>
      </c>
      <c r="AM18" s="202">
        <v>45155</v>
      </c>
      <c r="AN18" s="202">
        <v>45155</v>
      </c>
      <c r="AO18" s="202">
        <v>45155</v>
      </c>
      <c r="AP18" s="121" t="b">
        <v>1</v>
      </c>
      <c r="AQ18" s="203">
        <v>0.25694444444444442</v>
      </c>
      <c r="AR18" s="203">
        <v>0.25694444444444442</v>
      </c>
      <c r="AS18" s="203">
        <v>0.25694444444444442</v>
      </c>
      <c r="AT18" s="121" t="s">
        <v>158</v>
      </c>
      <c r="AU18" s="121" t="s">
        <v>158</v>
      </c>
      <c r="AV18" s="121"/>
      <c r="AW18" s="121"/>
      <c r="AX18" s="121" t="s">
        <v>158</v>
      </c>
      <c r="AY18" s="121" t="s">
        <v>158</v>
      </c>
      <c r="AZ18" s="121" t="s">
        <v>158</v>
      </c>
      <c r="BA18" s="121" t="s">
        <v>158</v>
      </c>
      <c r="BB18" s="121"/>
      <c r="BC18" s="121"/>
      <c r="BD18" s="121"/>
      <c r="BE18" s="121"/>
      <c r="BF18" s="121"/>
      <c r="BG18" s="121"/>
      <c r="BH18" s="121"/>
      <c r="BI18" s="121"/>
      <c r="BJ18" s="121"/>
    </row>
    <row r="19" spans="1:62" ht="15.75" customHeight="1">
      <c r="A19" s="121">
        <v>18</v>
      </c>
      <c r="B19" s="121" t="b">
        <v>1</v>
      </c>
      <c r="C19" s="202">
        <v>45156</v>
      </c>
      <c r="D19" s="121" t="b">
        <v>0</v>
      </c>
      <c r="E19" s="202">
        <v>45157</v>
      </c>
      <c r="F19" s="202">
        <v>45156</v>
      </c>
      <c r="G19" s="202">
        <v>45156</v>
      </c>
      <c r="H19" s="121" t="s">
        <v>214</v>
      </c>
      <c r="I19" s="121" t="s">
        <v>156</v>
      </c>
      <c r="J19" s="121" t="s">
        <v>157</v>
      </c>
      <c r="K19" s="121" t="s">
        <v>214</v>
      </c>
      <c r="L19" s="121" t="s">
        <v>156</v>
      </c>
      <c r="M19" s="121" t="s">
        <v>157</v>
      </c>
      <c r="N19" s="121" t="b">
        <v>0</v>
      </c>
      <c r="O19" s="121"/>
      <c r="P19" s="121" t="s">
        <v>158</v>
      </c>
      <c r="Q19" s="121" t="s">
        <v>215</v>
      </c>
      <c r="R19" s="121" t="s">
        <v>158</v>
      </c>
      <c r="S19" s="121" t="s">
        <v>158</v>
      </c>
      <c r="T19" s="121" t="s">
        <v>158</v>
      </c>
      <c r="U19" s="121" t="s">
        <v>34</v>
      </c>
      <c r="V19" s="121" t="s">
        <v>40</v>
      </c>
      <c r="W19" s="121" t="s">
        <v>216</v>
      </c>
      <c r="X19" s="200" t="s">
        <v>217</v>
      </c>
      <c r="Y19" s="201" t="s">
        <v>158</v>
      </c>
      <c r="Z19" s="201"/>
      <c r="AA19" s="201"/>
      <c r="AB19" s="201"/>
      <c r="AC19" s="201"/>
      <c r="AD19" s="201"/>
      <c r="AE19" s="121" t="s">
        <v>150</v>
      </c>
      <c r="AF19" s="121"/>
      <c r="AG19" s="121"/>
      <c r="AH19" s="121"/>
      <c r="AI19" s="121" t="b">
        <v>1</v>
      </c>
      <c r="AJ19" s="203">
        <v>0.25</v>
      </c>
      <c r="AK19" s="203">
        <v>0.25</v>
      </c>
      <c r="AL19" s="203">
        <v>0.25</v>
      </c>
      <c r="AM19" s="202">
        <v>45156</v>
      </c>
      <c r="AN19" s="202">
        <v>45156</v>
      </c>
      <c r="AO19" s="202">
        <v>45156</v>
      </c>
      <c r="AP19" s="121" t="b">
        <v>1</v>
      </c>
      <c r="AQ19" s="203">
        <v>0.25694444444444442</v>
      </c>
      <c r="AR19" s="203">
        <v>0.25694444444444442</v>
      </c>
      <c r="AS19" s="203">
        <v>0.25694444444444442</v>
      </c>
      <c r="AT19" s="121" t="s">
        <v>158</v>
      </c>
      <c r="AU19" s="121" t="s">
        <v>158</v>
      </c>
      <c r="AV19" s="121"/>
      <c r="AW19" s="121"/>
      <c r="AX19" s="121" t="s">
        <v>158</v>
      </c>
      <c r="AY19" s="121" t="s">
        <v>158</v>
      </c>
      <c r="AZ19" s="121" t="s">
        <v>158</v>
      </c>
      <c r="BA19" s="121" t="s">
        <v>158</v>
      </c>
      <c r="BB19" s="121"/>
      <c r="BC19" s="121"/>
      <c r="BD19" s="121"/>
      <c r="BE19" s="121"/>
      <c r="BF19" s="121"/>
      <c r="BG19" s="121"/>
      <c r="BH19" s="121"/>
      <c r="BI19" s="121"/>
      <c r="BJ19" s="121"/>
    </row>
    <row r="20" spans="1:62" ht="15.75" customHeight="1">
      <c r="A20" s="121">
        <v>19</v>
      </c>
      <c r="B20" s="121" t="b">
        <v>1</v>
      </c>
      <c r="C20" s="202">
        <v>45157</v>
      </c>
      <c r="D20" s="121" t="b">
        <v>0</v>
      </c>
      <c r="E20" s="202">
        <v>45158</v>
      </c>
      <c r="F20" s="202">
        <v>45157</v>
      </c>
      <c r="G20" s="202">
        <v>45157</v>
      </c>
      <c r="H20" s="121" t="s">
        <v>218</v>
      </c>
      <c r="I20" s="121" t="s">
        <v>156</v>
      </c>
      <c r="J20" s="121" t="s">
        <v>157</v>
      </c>
      <c r="K20" s="121" t="s">
        <v>218</v>
      </c>
      <c r="L20" s="121" t="s">
        <v>156</v>
      </c>
      <c r="M20" s="121" t="s">
        <v>157</v>
      </c>
      <c r="N20" s="121" t="b">
        <v>0</v>
      </c>
      <c r="O20" s="121"/>
      <c r="P20" s="121" t="s">
        <v>158</v>
      </c>
      <c r="Q20" s="121" t="s">
        <v>219</v>
      </c>
      <c r="R20" s="121" t="s">
        <v>158</v>
      </c>
      <c r="S20" s="121" t="s">
        <v>158</v>
      </c>
      <c r="T20" s="121" t="s">
        <v>158</v>
      </c>
      <c r="U20" s="121" t="s">
        <v>40</v>
      </c>
      <c r="V20" s="121"/>
      <c r="W20" s="121" t="s">
        <v>40</v>
      </c>
      <c r="X20" s="200" t="s">
        <v>220</v>
      </c>
      <c r="Y20" s="201" t="s">
        <v>158</v>
      </c>
      <c r="Z20" s="201"/>
      <c r="AA20" s="201"/>
      <c r="AB20" s="201"/>
      <c r="AC20" s="201"/>
      <c r="AD20" s="201"/>
      <c r="AE20" s="121" t="b">
        <v>0</v>
      </c>
      <c r="AF20" s="121" t="s">
        <v>7</v>
      </c>
      <c r="AG20" s="121"/>
      <c r="AH20" s="121"/>
      <c r="AI20" s="121" t="b">
        <v>1</v>
      </c>
      <c r="AJ20" s="203">
        <v>0.25</v>
      </c>
      <c r="AK20" s="203">
        <v>0.25</v>
      </c>
      <c r="AL20" s="203">
        <v>0.25</v>
      </c>
      <c r="AM20" s="202">
        <v>45157</v>
      </c>
      <c r="AN20" s="202">
        <v>45157</v>
      </c>
      <c r="AO20" s="202">
        <v>45157</v>
      </c>
      <c r="AP20" s="121" t="b">
        <v>1</v>
      </c>
      <c r="AQ20" s="203">
        <v>0.25694444444444442</v>
      </c>
      <c r="AR20" s="203">
        <v>0.25694444444444442</v>
      </c>
      <c r="AS20" s="203">
        <v>0.25694444444444442</v>
      </c>
      <c r="AT20" s="121" t="s">
        <v>158</v>
      </c>
      <c r="AU20" s="121" t="s">
        <v>158</v>
      </c>
      <c r="AV20" s="121"/>
      <c r="AW20" s="121"/>
      <c r="AX20" s="121" t="s">
        <v>158</v>
      </c>
      <c r="AY20" s="121" t="s">
        <v>158</v>
      </c>
      <c r="AZ20" s="121" t="s">
        <v>158</v>
      </c>
      <c r="BA20" s="121" t="s">
        <v>158</v>
      </c>
      <c r="BB20" s="121"/>
      <c r="BC20" s="121"/>
      <c r="BD20" s="121"/>
      <c r="BE20" s="121"/>
      <c r="BF20" s="121"/>
      <c r="BG20" s="121"/>
      <c r="BH20" s="121"/>
      <c r="BI20" s="121"/>
      <c r="BJ20" s="121"/>
    </row>
    <row r="21" spans="1:62" ht="15.75" customHeight="1">
      <c r="A21" s="121">
        <v>20</v>
      </c>
      <c r="B21" s="121" t="b">
        <v>1</v>
      </c>
      <c r="C21" s="202">
        <v>45158</v>
      </c>
      <c r="D21" s="121" t="b">
        <v>0</v>
      </c>
      <c r="E21" s="202">
        <v>45159</v>
      </c>
      <c r="F21" s="202">
        <v>45158</v>
      </c>
      <c r="G21" s="202">
        <v>45158</v>
      </c>
      <c r="H21" s="121" t="s">
        <v>221</v>
      </c>
      <c r="I21" s="121" t="s">
        <v>156</v>
      </c>
      <c r="J21" s="121" t="s">
        <v>157</v>
      </c>
      <c r="K21" s="121" t="s">
        <v>221</v>
      </c>
      <c r="L21" s="121" t="s">
        <v>156</v>
      </c>
      <c r="M21" s="121" t="s">
        <v>157</v>
      </c>
      <c r="N21" s="121" t="b">
        <v>0</v>
      </c>
      <c r="O21" s="121"/>
      <c r="P21" s="121" t="s">
        <v>158</v>
      </c>
      <c r="Q21" s="121" t="s">
        <v>222</v>
      </c>
      <c r="R21" s="121" t="s">
        <v>158</v>
      </c>
      <c r="S21" s="121" t="s">
        <v>158</v>
      </c>
      <c r="T21" s="121" t="s">
        <v>158</v>
      </c>
      <c r="U21" s="121" t="s">
        <v>223</v>
      </c>
      <c r="V21" s="121"/>
      <c r="W21" s="121">
        <v>1</v>
      </c>
      <c r="X21" s="200" t="s">
        <v>224</v>
      </c>
      <c r="Y21" s="201" t="s">
        <v>158</v>
      </c>
      <c r="Z21" s="201"/>
      <c r="AA21" s="201"/>
      <c r="AB21" s="201"/>
      <c r="AC21" s="201"/>
      <c r="AD21" s="201"/>
      <c r="AE21" s="121" t="b">
        <v>0</v>
      </c>
      <c r="AF21" s="121" t="e">
        <v>#REF!</v>
      </c>
      <c r="AG21" s="121"/>
      <c r="AH21" s="121"/>
      <c r="AI21" s="121" t="b">
        <v>1</v>
      </c>
      <c r="AJ21" s="203">
        <v>0.25</v>
      </c>
      <c r="AK21" s="203">
        <v>0.25</v>
      </c>
      <c r="AL21" s="203">
        <v>0.25</v>
      </c>
      <c r="AM21" s="202">
        <v>45158</v>
      </c>
      <c r="AN21" s="202">
        <v>45158</v>
      </c>
      <c r="AO21" s="202">
        <v>45158</v>
      </c>
      <c r="AP21" s="121" t="b">
        <v>1</v>
      </c>
      <c r="AQ21" s="203">
        <v>0.25694444444444442</v>
      </c>
      <c r="AR21" s="203">
        <v>0.25694444444444442</v>
      </c>
      <c r="AS21" s="203">
        <v>0.25694444444444442</v>
      </c>
      <c r="AT21" s="121" t="s">
        <v>158</v>
      </c>
      <c r="AU21" s="121" t="s">
        <v>158</v>
      </c>
      <c r="AV21" s="121"/>
      <c r="AW21" s="121"/>
      <c r="AX21" s="121" t="s">
        <v>158</v>
      </c>
      <c r="AY21" s="121" t="s">
        <v>158</v>
      </c>
      <c r="AZ21" s="121" t="s">
        <v>158</v>
      </c>
      <c r="BA21" s="121" t="s">
        <v>158</v>
      </c>
      <c r="BB21" s="121"/>
      <c r="BC21" s="121"/>
      <c r="BD21" s="121"/>
      <c r="BE21" s="121"/>
      <c r="BF21" s="121"/>
      <c r="BG21" s="121"/>
      <c r="BH21" s="121"/>
      <c r="BI21" s="121"/>
      <c r="BJ21" s="121"/>
    </row>
    <row r="22" spans="1:62" ht="15.75" customHeight="1">
      <c r="A22" s="121">
        <v>21</v>
      </c>
      <c r="B22" s="121" t="b">
        <v>1</v>
      </c>
      <c r="C22" s="202">
        <v>45159</v>
      </c>
      <c r="D22" s="121" t="b">
        <v>0</v>
      </c>
      <c r="E22" s="202">
        <v>45160</v>
      </c>
      <c r="F22" s="202">
        <v>45159</v>
      </c>
      <c r="G22" s="202">
        <v>45159</v>
      </c>
      <c r="H22" s="121" t="s">
        <v>225</v>
      </c>
      <c r="I22" s="121" t="s">
        <v>156</v>
      </c>
      <c r="J22" s="121" t="s">
        <v>157</v>
      </c>
      <c r="K22" s="121" t="s">
        <v>225</v>
      </c>
      <c r="L22" s="121" t="s">
        <v>156</v>
      </c>
      <c r="M22" s="121" t="s">
        <v>157</v>
      </c>
      <c r="N22" s="121" t="b">
        <v>0</v>
      </c>
      <c r="O22" s="121"/>
      <c r="P22" s="121" t="s">
        <v>158</v>
      </c>
      <c r="Q22" s="121" t="s">
        <v>226</v>
      </c>
      <c r="R22" s="121" t="s">
        <v>158</v>
      </c>
      <c r="S22" s="121" t="s">
        <v>158</v>
      </c>
      <c r="T22" s="121" t="s">
        <v>158</v>
      </c>
      <c r="U22" s="121" t="s">
        <v>216</v>
      </c>
      <c r="V22" s="121" t="s">
        <v>227</v>
      </c>
      <c r="W22" s="121">
        <v>0</v>
      </c>
      <c r="X22" s="200" t="s">
        <v>228</v>
      </c>
      <c r="Y22" s="201" t="s">
        <v>158</v>
      </c>
      <c r="Z22" s="201"/>
      <c r="AA22" s="201"/>
      <c r="AB22" s="201"/>
      <c r="AC22" s="201"/>
      <c r="AD22" s="201"/>
      <c r="AE22" s="121" t="b">
        <v>0</v>
      </c>
      <c r="AF22" s="121" t="s">
        <v>8</v>
      </c>
      <c r="AG22" s="121"/>
      <c r="AH22" s="121"/>
      <c r="AI22" s="121" t="b">
        <v>1</v>
      </c>
      <c r="AJ22" s="203">
        <v>0.25</v>
      </c>
      <c r="AK22" s="203">
        <v>0.25</v>
      </c>
      <c r="AL22" s="203">
        <v>0.25</v>
      </c>
      <c r="AM22" s="202">
        <v>45159</v>
      </c>
      <c r="AN22" s="202">
        <v>45159</v>
      </c>
      <c r="AO22" s="202">
        <v>45159</v>
      </c>
      <c r="AP22" s="121" t="b">
        <v>1</v>
      </c>
      <c r="AQ22" s="203">
        <v>0.25694444444444442</v>
      </c>
      <c r="AR22" s="203">
        <v>0.25694444444444442</v>
      </c>
      <c r="AS22" s="203">
        <v>0.25694444444444442</v>
      </c>
      <c r="AT22" s="121" t="s">
        <v>158</v>
      </c>
      <c r="AU22" s="121" t="s">
        <v>158</v>
      </c>
      <c r="AV22" s="121"/>
      <c r="AW22" s="121"/>
      <c r="AX22" s="121" t="s">
        <v>158</v>
      </c>
      <c r="AY22" s="121" t="s">
        <v>158</v>
      </c>
      <c r="AZ22" s="121" t="s">
        <v>158</v>
      </c>
      <c r="BA22" s="121" t="s">
        <v>158</v>
      </c>
      <c r="BB22" s="121"/>
      <c r="BC22" s="121"/>
      <c r="BD22" s="121"/>
      <c r="BE22" s="121"/>
      <c r="BF22" s="121"/>
      <c r="BG22" s="121"/>
      <c r="BH22" s="121"/>
      <c r="BI22" s="121"/>
      <c r="BJ22" s="121"/>
    </row>
    <row r="23" spans="1:62" ht="15.75" customHeight="1">
      <c r="A23" s="121">
        <v>22</v>
      </c>
      <c r="B23" s="121" t="b">
        <v>1</v>
      </c>
      <c r="C23" s="202">
        <v>45160</v>
      </c>
      <c r="D23" s="121" t="b">
        <v>0</v>
      </c>
      <c r="E23" s="202">
        <v>45161</v>
      </c>
      <c r="F23" s="202">
        <v>45160</v>
      </c>
      <c r="G23" s="202">
        <v>45160</v>
      </c>
      <c r="H23" s="121" t="s">
        <v>229</v>
      </c>
      <c r="I23" s="121" t="s">
        <v>156</v>
      </c>
      <c r="J23" s="121" t="s">
        <v>157</v>
      </c>
      <c r="K23" s="121" t="s">
        <v>229</v>
      </c>
      <c r="L23" s="121" t="s">
        <v>156</v>
      </c>
      <c r="M23" s="121" t="s">
        <v>157</v>
      </c>
      <c r="N23" s="121" t="b">
        <v>0</v>
      </c>
      <c r="O23" s="121"/>
      <c r="P23" s="121" t="s">
        <v>158</v>
      </c>
      <c r="Q23" s="121" t="s">
        <v>230</v>
      </c>
      <c r="R23" s="121" t="s">
        <v>158</v>
      </c>
      <c r="S23" s="121" t="s">
        <v>158</v>
      </c>
      <c r="T23" s="121" t="s">
        <v>158</v>
      </c>
      <c r="U23" s="121" t="s">
        <v>151</v>
      </c>
      <c r="V23" s="121" t="s">
        <v>227</v>
      </c>
      <c r="W23" s="121">
        <v>1</v>
      </c>
      <c r="X23" s="200" t="s">
        <v>231</v>
      </c>
      <c r="Y23" s="201" t="s">
        <v>158</v>
      </c>
      <c r="Z23" s="201"/>
      <c r="AA23" s="201"/>
      <c r="AB23" s="201"/>
      <c r="AC23" s="201"/>
      <c r="AD23" s="201"/>
      <c r="AE23" s="121" t="s">
        <v>152</v>
      </c>
      <c r="AF23" s="121"/>
      <c r="AG23" s="121"/>
      <c r="AH23" s="121"/>
      <c r="AI23" s="121" t="b">
        <v>1</v>
      </c>
      <c r="AJ23" s="203">
        <v>0.25</v>
      </c>
      <c r="AK23" s="203">
        <v>0.25</v>
      </c>
      <c r="AL23" s="203">
        <v>0.25</v>
      </c>
      <c r="AM23" s="202">
        <v>45160</v>
      </c>
      <c r="AN23" s="202">
        <v>45160</v>
      </c>
      <c r="AO23" s="202">
        <v>45160</v>
      </c>
      <c r="AP23" s="121" t="b">
        <v>1</v>
      </c>
      <c r="AQ23" s="203">
        <v>0.25694444444444442</v>
      </c>
      <c r="AR23" s="203">
        <v>0.25694444444444442</v>
      </c>
      <c r="AS23" s="203">
        <v>0.25694444444444442</v>
      </c>
      <c r="AT23" s="121" t="s">
        <v>158</v>
      </c>
      <c r="AU23" s="121" t="s">
        <v>158</v>
      </c>
      <c r="AV23" s="121"/>
      <c r="AW23" s="121"/>
      <c r="AX23" s="121" t="s">
        <v>158</v>
      </c>
      <c r="AY23" s="121" t="s">
        <v>158</v>
      </c>
      <c r="AZ23" s="121" t="s">
        <v>158</v>
      </c>
      <c r="BA23" s="121" t="s">
        <v>158</v>
      </c>
      <c r="BB23" s="121"/>
      <c r="BC23" s="121"/>
      <c r="BD23" s="121"/>
      <c r="BE23" s="121"/>
      <c r="BF23" s="121"/>
      <c r="BG23" s="121"/>
      <c r="BH23" s="121"/>
      <c r="BI23" s="121"/>
      <c r="BJ23" s="121"/>
    </row>
    <row r="24" spans="1:62" ht="15.75" customHeight="1">
      <c r="A24" s="121">
        <v>23</v>
      </c>
      <c r="B24" s="121" t="b">
        <v>1</v>
      </c>
      <c r="C24" s="202">
        <v>45161</v>
      </c>
      <c r="D24" s="121" t="b">
        <v>0</v>
      </c>
      <c r="E24" s="202">
        <v>45162</v>
      </c>
      <c r="F24" s="202">
        <v>45161</v>
      </c>
      <c r="G24" s="202">
        <v>45161</v>
      </c>
      <c r="H24" s="121" t="s">
        <v>232</v>
      </c>
      <c r="I24" s="121" t="s">
        <v>156</v>
      </c>
      <c r="J24" s="121" t="s">
        <v>157</v>
      </c>
      <c r="K24" s="121" t="s">
        <v>232</v>
      </c>
      <c r="L24" s="121" t="s">
        <v>156</v>
      </c>
      <c r="M24" s="121" t="s">
        <v>157</v>
      </c>
      <c r="N24" s="121" t="b">
        <v>0</v>
      </c>
      <c r="O24" s="121"/>
      <c r="P24" s="121" t="s">
        <v>158</v>
      </c>
      <c r="Q24" s="121" t="s">
        <v>233</v>
      </c>
      <c r="R24" s="121" t="s">
        <v>158</v>
      </c>
      <c r="S24" s="121" t="s">
        <v>158</v>
      </c>
      <c r="T24" s="121" t="s">
        <v>158</v>
      </c>
      <c r="U24" s="201" t="s">
        <v>234</v>
      </c>
      <c r="V24" s="201" t="s">
        <v>235</v>
      </c>
      <c r="W24" s="201">
        <v>321256</v>
      </c>
      <c r="X24" s="200" t="s">
        <v>236</v>
      </c>
      <c r="Y24" s="201" t="s">
        <v>158</v>
      </c>
      <c r="Z24" s="201"/>
      <c r="AA24" s="201"/>
      <c r="AB24" s="201"/>
      <c r="AC24" s="201"/>
      <c r="AD24" s="201"/>
      <c r="AE24" s="121" t="b">
        <v>0</v>
      </c>
      <c r="AF24" s="121" t="s">
        <v>9</v>
      </c>
      <c r="AG24" s="121"/>
      <c r="AH24" s="121"/>
      <c r="AI24" s="121" t="b">
        <v>1</v>
      </c>
      <c r="AJ24" s="203">
        <v>0.25</v>
      </c>
      <c r="AK24" s="203">
        <v>0.25</v>
      </c>
      <c r="AL24" s="203">
        <v>0.25</v>
      </c>
      <c r="AM24" s="202">
        <v>45161</v>
      </c>
      <c r="AN24" s="202">
        <v>45161</v>
      </c>
      <c r="AO24" s="202">
        <v>45161</v>
      </c>
      <c r="AP24" s="121" t="b">
        <v>1</v>
      </c>
      <c r="AQ24" s="203">
        <v>0.25694444444444442</v>
      </c>
      <c r="AR24" s="203">
        <v>0.25694444444444442</v>
      </c>
      <c r="AS24" s="203">
        <v>0.25694444444444442</v>
      </c>
      <c r="AT24" s="121" t="s">
        <v>158</v>
      </c>
      <c r="AU24" s="121" t="s">
        <v>158</v>
      </c>
      <c r="AV24" s="121"/>
      <c r="AW24" s="121"/>
      <c r="AX24" s="121" t="s">
        <v>158</v>
      </c>
      <c r="AY24" s="121" t="s">
        <v>158</v>
      </c>
      <c r="AZ24" s="121" t="s">
        <v>158</v>
      </c>
      <c r="BA24" s="121" t="s">
        <v>158</v>
      </c>
      <c r="BB24" s="121"/>
      <c r="BC24" s="121"/>
      <c r="BD24" s="121"/>
      <c r="BE24" s="121"/>
      <c r="BF24" s="121"/>
      <c r="BG24" s="121"/>
      <c r="BH24" s="121"/>
      <c r="BI24" s="121"/>
      <c r="BJ24" s="121"/>
    </row>
    <row r="25" spans="1:62" ht="15.75" customHeight="1">
      <c r="A25" s="121">
        <v>24</v>
      </c>
      <c r="B25" s="121" t="b">
        <v>1</v>
      </c>
      <c r="C25" s="202">
        <v>45162</v>
      </c>
      <c r="D25" s="121" t="b">
        <v>0</v>
      </c>
      <c r="E25" s="202">
        <v>45163</v>
      </c>
      <c r="F25" s="202">
        <v>45162</v>
      </c>
      <c r="G25" s="202">
        <v>45162</v>
      </c>
      <c r="H25" s="121" t="s">
        <v>237</v>
      </c>
      <c r="I25" s="121" t="s">
        <v>156</v>
      </c>
      <c r="J25" s="121" t="s">
        <v>157</v>
      </c>
      <c r="K25" s="121" t="s">
        <v>237</v>
      </c>
      <c r="L25" s="121" t="s">
        <v>156</v>
      </c>
      <c r="M25" s="121" t="s">
        <v>157</v>
      </c>
      <c r="N25" s="121" t="b">
        <v>0</v>
      </c>
      <c r="O25" s="121"/>
      <c r="P25" s="121" t="s">
        <v>158</v>
      </c>
      <c r="Q25" s="121" t="s">
        <v>238</v>
      </c>
      <c r="R25" s="121" t="s">
        <v>158</v>
      </c>
      <c r="S25" s="121" t="s">
        <v>158</v>
      </c>
      <c r="T25" s="121" t="s">
        <v>158</v>
      </c>
      <c r="U25" s="201" t="s">
        <v>158</v>
      </c>
      <c r="V25" s="201" t="s">
        <v>158</v>
      </c>
      <c r="W25" s="201"/>
      <c r="X25" s="200" t="s">
        <v>239</v>
      </c>
      <c r="Y25" s="201" t="s">
        <v>158</v>
      </c>
      <c r="Z25" s="201"/>
      <c r="AA25" s="201"/>
      <c r="AB25" s="201"/>
      <c r="AC25" s="201"/>
      <c r="AD25" s="201"/>
      <c r="AE25" s="121" t="b">
        <v>0</v>
      </c>
      <c r="AF25" s="121" t="s">
        <v>10</v>
      </c>
      <c r="AG25" s="121"/>
      <c r="AH25" s="121"/>
      <c r="AI25" s="121" t="b">
        <v>1</v>
      </c>
      <c r="AJ25" s="203">
        <v>0.25</v>
      </c>
      <c r="AK25" s="203">
        <v>0.25</v>
      </c>
      <c r="AL25" s="203">
        <v>0.25</v>
      </c>
      <c r="AM25" s="202">
        <v>45162</v>
      </c>
      <c r="AN25" s="202">
        <v>45162</v>
      </c>
      <c r="AO25" s="202">
        <v>45162</v>
      </c>
      <c r="AP25" s="121" t="b">
        <v>1</v>
      </c>
      <c r="AQ25" s="203">
        <v>0.25694444444444442</v>
      </c>
      <c r="AR25" s="203">
        <v>0.25694444444444442</v>
      </c>
      <c r="AS25" s="203">
        <v>0.25694444444444442</v>
      </c>
      <c r="AT25" s="121" t="s">
        <v>158</v>
      </c>
      <c r="AU25" s="121" t="s">
        <v>158</v>
      </c>
      <c r="AV25" s="121"/>
      <c r="AW25" s="121"/>
      <c r="AX25" s="121" t="s">
        <v>158</v>
      </c>
      <c r="AY25" s="121" t="s">
        <v>158</v>
      </c>
      <c r="AZ25" s="121" t="s">
        <v>158</v>
      </c>
      <c r="BA25" s="121" t="s">
        <v>158</v>
      </c>
      <c r="BB25" s="121"/>
      <c r="BC25" s="121"/>
      <c r="BD25" s="121"/>
      <c r="BE25" s="121"/>
      <c r="BF25" s="121"/>
      <c r="BG25" s="121"/>
      <c r="BH25" s="121"/>
      <c r="BI25" s="121"/>
      <c r="BJ25" s="121"/>
    </row>
    <row r="26" spans="1:62" ht="15.75" customHeight="1">
      <c r="A26" s="121">
        <v>25</v>
      </c>
      <c r="B26" s="121" t="b">
        <v>1</v>
      </c>
      <c r="C26" s="202">
        <v>45163</v>
      </c>
      <c r="D26" s="121" t="b">
        <v>0</v>
      </c>
      <c r="E26" s="202">
        <v>45164</v>
      </c>
      <c r="F26" s="202">
        <v>45163</v>
      </c>
      <c r="G26" s="202">
        <v>45163</v>
      </c>
      <c r="H26" s="121" t="s">
        <v>240</v>
      </c>
      <c r="I26" s="121" t="s">
        <v>156</v>
      </c>
      <c r="J26" s="121" t="s">
        <v>157</v>
      </c>
      <c r="K26" s="121" t="s">
        <v>240</v>
      </c>
      <c r="L26" s="121" t="s">
        <v>156</v>
      </c>
      <c r="M26" s="121" t="s">
        <v>157</v>
      </c>
      <c r="N26" s="121" t="b">
        <v>0</v>
      </c>
      <c r="O26" s="121"/>
      <c r="P26" s="121" t="s">
        <v>158</v>
      </c>
      <c r="Q26" s="121" t="s">
        <v>241</v>
      </c>
      <c r="R26" s="121" t="s">
        <v>158</v>
      </c>
      <c r="S26" s="121" t="s">
        <v>158</v>
      </c>
      <c r="T26" s="121" t="s">
        <v>158</v>
      </c>
      <c r="U26" s="201" t="s">
        <v>242</v>
      </c>
      <c r="V26" s="201" t="s">
        <v>243</v>
      </c>
      <c r="W26" s="201">
        <v>221145</v>
      </c>
      <c r="X26" s="200" t="s">
        <v>244</v>
      </c>
      <c r="Y26" s="201" t="s">
        <v>158</v>
      </c>
      <c r="Z26" s="121"/>
      <c r="AA26" s="121"/>
      <c r="AB26" s="121"/>
      <c r="AC26" s="121"/>
      <c r="AD26" s="121"/>
      <c r="AE26" s="121" t="b">
        <v>0</v>
      </c>
      <c r="AF26" s="121" t="s">
        <v>11</v>
      </c>
      <c r="AG26" s="121"/>
      <c r="AH26" s="121"/>
      <c r="AI26" s="121" t="b">
        <v>1</v>
      </c>
      <c r="AJ26" s="203">
        <v>0.25</v>
      </c>
      <c r="AK26" s="203">
        <v>0.25</v>
      </c>
      <c r="AL26" s="203">
        <v>0.25</v>
      </c>
      <c r="AM26" s="202">
        <v>45163</v>
      </c>
      <c r="AN26" s="202">
        <v>45163</v>
      </c>
      <c r="AO26" s="202">
        <v>45163</v>
      </c>
      <c r="AP26" s="121" t="b">
        <v>1</v>
      </c>
      <c r="AQ26" s="203">
        <v>0.25694444444444442</v>
      </c>
      <c r="AR26" s="203">
        <v>0.25694444444444442</v>
      </c>
      <c r="AS26" s="203">
        <v>0.25694444444444442</v>
      </c>
      <c r="AT26" s="121" t="s">
        <v>158</v>
      </c>
      <c r="AU26" s="121" t="s">
        <v>158</v>
      </c>
      <c r="AV26" s="121"/>
      <c r="AW26" s="121"/>
      <c r="AX26" s="121" t="s">
        <v>158</v>
      </c>
      <c r="AY26" s="121" t="s">
        <v>158</v>
      </c>
      <c r="AZ26" s="121" t="s">
        <v>158</v>
      </c>
      <c r="BA26" s="121" t="s">
        <v>158</v>
      </c>
      <c r="BB26" s="121"/>
      <c r="BC26" s="121"/>
      <c r="BD26" s="121"/>
      <c r="BE26" s="121"/>
      <c r="BF26" s="121"/>
      <c r="BG26" s="121"/>
      <c r="BH26" s="121"/>
      <c r="BI26" s="121"/>
      <c r="BJ26" s="121"/>
    </row>
    <row r="27" spans="1:62" ht="15.75" customHeight="1">
      <c r="A27" s="121">
        <v>26</v>
      </c>
      <c r="B27" s="121" t="b">
        <v>1</v>
      </c>
      <c r="C27" s="202">
        <v>45164</v>
      </c>
      <c r="D27" s="121" t="b">
        <v>0</v>
      </c>
      <c r="E27" s="202">
        <v>45165</v>
      </c>
      <c r="F27" s="202">
        <v>45164</v>
      </c>
      <c r="G27" s="202">
        <v>45164</v>
      </c>
      <c r="H27" s="121" t="s">
        <v>245</v>
      </c>
      <c r="I27" s="121" t="s">
        <v>156</v>
      </c>
      <c r="J27" s="121" t="s">
        <v>157</v>
      </c>
      <c r="K27" s="121" t="s">
        <v>245</v>
      </c>
      <c r="L27" s="121" t="s">
        <v>156</v>
      </c>
      <c r="M27" s="121" t="s">
        <v>157</v>
      </c>
      <c r="N27" s="121" t="b">
        <v>0</v>
      </c>
      <c r="O27" s="121"/>
      <c r="P27" s="121" t="s">
        <v>158</v>
      </c>
      <c r="Q27" s="121" t="s">
        <v>246</v>
      </c>
      <c r="R27" s="121" t="s">
        <v>158</v>
      </c>
      <c r="S27" s="121" t="s">
        <v>158</v>
      </c>
      <c r="T27" s="121" t="s">
        <v>158</v>
      </c>
      <c r="U27" s="201" t="s">
        <v>158</v>
      </c>
      <c r="V27" s="121"/>
      <c r="W27" s="201"/>
      <c r="X27" s="200" t="s">
        <v>247</v>
      </c>
      <c r="Y27" s="201" t="s">
        <v>158</v>
      </c>
      <c r="Z27" s="121"/>
      <c r="AA27" s="121"/>
      <c r="AB27" s="121"/>
      <c r="AC27" s="121"/>
      <c r="AD27" s="121"/>
      <c r="AE27" s="121" t="b">
        <v>0</v>
      </c>
      <c r="AF27" s="121" t="s">
        <v>12</v>
      </c>
      <c r="AG27" s="121"/>
      <c r="AH27" s="121"/>
      <c r="AI27" s="121" t="b">
        <v>1</v>
      </c>
      <c r="AJ27" s="203">
        <v>0.25</v>
      </c>
      <c r="AK27" s="203">
        <v>0.25</v>
      </c>
      <c r="AL27" s="203">
        <v>0.25</v>
      </c>
      <c r="AM27" s="202">
        <v>45164</v>
      </c>
      <c r="AN27" s="202">
        <v>45164</v>
      </c>
      <c r="AO27" s="202">
        <v>45164</v>
      </c>
      <c r="AP27" s="121" t="b">
        <v>1</v>
      </c>
      <c r="AQ27" s="203">
        <v>0.25694444444444442</v>
      </c>
      <c r="AR27" s="203">
        <v>0.25694444444444442</v>
      </c>
      <c r="AS27" s="203">
        <v>0.25694444444444442</v>
      </c>
      <c r="AT27" s="121" t="s">
        <v>158</v>
      </c>
      <c r="AU27" s="121" t="s">
        <v>158</v>
      </c>
      <c r="AV27" s="121"/>
      <c r="AW27" s="121"/>
      <c r="AX27" s="121" t="s">
        <v>158</v>
      </c>
      <c r="AY27" s="121" t="s">
        <v>158</v>
      </c>
      <c r="AZ27" s="121" t="s">
        <v>158</v>
      </c>
      <c r="BA27" s="121" t="s">
        <v>158</v>
      </c>
      <c r="BB27" s="121"/>
      <c r="BC27" s="121"/>
      <c r="BD27" s="121"/>
      <c r="BE27" s="121"/>
      <c r="BF27" s="121"/>
      <c r="BG27" s="121"/>
      <c r="BH27" s="121"/>
      <c r="BI27" s="121"/>
      <c r="BJ27" s="121"/>
    </row>
    <row r="28" spans="1:62" ht="15.75" customHeight="1">
      <c r="A28" s="121">
        <v>27</v>
      </c>
      <c r="B28" s="121" t="b">
        <v>1</v>
      </c>
      <c r="C28" s="202">
        <v>45165</v>
      </c>
      <c r="D28" s="121" t="b">
        <v>0</v>
      </c>
      <c r="E28" s="202">
        <v>45166</v>
      </c>
      <c r="F28" s="202">
        <v>45165</v>
      </c>
      <c r="G28" s="202">
        <v>45165</v>
      </c>
      <c r="H28" s="121" t="s">
        <v>248</v>
      </c>
      <c r="I28" s="121" t="s">
        <v>156</v>
      </c>
      <c r="J28" s="121" t="s">
        <v>157</v>
      </c>
      <c r="K28" s="121" t="s">
        <v>248</v>
      </c>
      <c r="L28" s="121" t="s">
        <v>156</v>
      </c>
      <c r="M28" s="121" t="s">
        <v>157</v>
      </c>
      <c r="N28" s="121" t="b">
        <v>0</v>
      </c>
      <c r="O28" s="121"/>
      <c r="P28" s="121" t="s">
        <v>158</v>
      </c>
      <c r="Q28" s="121" t="s">
        <v>249</v>
      </c>
      <c r="R28" s="121" t="s">
        <v>158</v>
      </c>
      <c r="S28" s="121" t="s">
        <v>158</v>
      </c>
      <c r="T28" s="121" t="s">
        <v>158</v>
      </c>
      <c r="U28" s="201" t="s">
        <v>158</v>
      </c>
      <c r="V28" s="121"/>
      <c r="W28" s="205"/>
      <c r="X28" s="200" t="s">
        <v>250</v>
      </c>
      <c r="Y28" s="201" t="s">
        <v>158</v>
      </c>
      <c r="Z28" s="121"/>
      <c r="AA28" s="121"/>
      <c r="AB28" s="121"/>
      <c r="AC28" s="121"/>
      <c r="AD28" s="121"/>
      <c r="AE28" s="121" t="b">
        <v>0</v>
      </c>
      <c r="AF28" s="121" t="s">
        <v>13</v>
      </c>
      <c r="AG28" s="121"/>
      <c r="AH28" s="121"/>
      <c r="AI28" s="121" t="b">
        <v>1</v>
      </c>
      <c r="AJ28" s="203">
        <v>0.25</v>
      </c>
      <c r="AK28" s="203">
        <v>0.25</v>
      </c>
      <c r="AL28" s="203">
        <v>0.25</v>
      </c>
      <c r="AM28" s="202">
        <v>45165</v>
      </c>
      <c r="AN28" s="202">
        <v>45165</v>
      </c>
      <c r="AO28" s="202">
        <v>45165</v>
      </c>
      <c r="AP28" s="121" t="b">
        <v>1</v>
      </c>
      <c r="AQ28" s="203">
        <v>0.25694444444444442</v>
      </c>
      <c r="AR28" s="203">
        <v>0.25694444444444442</v>
      </c>
      <c r="AS28" s="203">
        <v>0.25694444444444442</v>
      </c>
      <c r="AT28" s="121" t="s">
        <v>158</v>
      </c>
      <c r="AU28" s="121" t="s">
        <v>158</v>
      </c>
      <c r="AV28" s="121"/>
      <c r="AW28" s="121"/>
      <c r="AX28" s="121" t="s">
        <v>158</v>
      </c>
      <c r="AY28" s="121" t="s">
        <v>158</v>
      </c>
      <c r="AZ28" s="121" t="s">
        <v>158</v>
      </c>
      <c r="BA28" s="121" t="s">
        <v>158</v>
      </c>
      <c r="BB28" s="121"/>
      <c r="BC28" s="121"/>
      <c r="BD28" s="121"/>
      <c r="BE28" s="121"/>
      <c r="BF28" s="121"/>
      <c r="BG28" s="121"/>
      <c r="BH28" s="121"/>
      <c r="BI28" s="121"/>
      <c r="BJ28" s="121"/>
    </row>
    <row r="29" spans="1:62" ht="15.75" customHeight="1">
      <c r="A29" s="121">
        <v>28</v>
      </c>
      <c r="B29" s="121" t="b">
        <v>1</v>
      </c>
      <c r="C29" s="202">
        <v>45166</v>
      </c>
      <c r="D29" s="121" t="b">
        <v>0</v>
      </c>
      <c r="E29" s="202">
        <v>45167</v>
      </c>
      <c r="F29" s="202">
        <v>45166</v>
      </c>
      <c r="G29" s="202">
        <v>45166</v>
      </c>
      <c r="H29" s="121" t="s">
        <v>251</v>
      </c>
      <c r="I29" s="121" t="s">
        <v>156</v>
      </c>
      <c r="J29" s="121" t="s">
        <v>157</v>
      </c>
      <c r="K29" s="121" t="s">
        <v>251</v>
      </c>
      <c r="L29" s="121" t="s">
        <v>156</v>
      </c>
      <c r="M29" s="121" t="s">
        <v>157</v>
      </c>
      <c r="N29" s="121" t="b">
        <v>0</v>
      </c>
      <c r="O29" s="121"/>
      <c r="P29" s="121" t="s">
        <v>158</v>
      </c>
      <c r="Q29" s="121" t="s">
        <v>252</v>
      </c>
      <c r="R29" s="121" t="s">
        <v>158</v>
      </c>
      <c r="S29" s="121" t="s">
        <v>158</v>
      </c>
      <c r="T29" s="121" t="s">
        <v>158</v>
      </c>
      <c r="U29" s="121" t="s">
        <v>253</v>
      </c>
      <c r="V29" s="121" t="s">
        <v>254</v>
      </c>
      <c r="W29" s="121"/>
      <c r="X29" s="200" t="s">
        <v>255</v>
      </c>
      <c r="Y29" s="201" t="s">
        <v>158</v>
      </c>
      <c r="Z29" s="121"/>
      <c r="AA29" s="121"/>
      <c r="AB29" s="121"/>
      <c r="AC29" s="121"/>
      <c r="AD29" s="121"/>
      <c r="AE29" s="121" t="b">
        <v>0</v>
      </c>
      <c r="AF29" s="121" t="s">
        <v>14</v>
      </c>
      <c r="AG29" s="121"/>
      <c r="AH29" s="121"/>
      <c r="AI29" s="121" t="b">
        <v>1</v>
      </c>
      <c r="AJ29" s="203">
        <v>0.25</v>
      </c>
      <c r="AK29" s="203">
        <v>0.25</v>
      </c>
      <c r="AL29" s="203">
        <v>0.25</v>
      </c>
      <c r="AM29" s="202">
        <v>45166</v>
      </c>
      <c r="AN29" s="202">
        <v>45166</v>
      </c>
      <c r="AO29" s="202">
        <v>45166</v>
      </c>
      <c r="AP29" s="121" t="b">
        <v>1</v>
      </c>
      <c r="AQ29" s="203">
        <v>0.25694444444444442</v>
      </c>
      <c r="AR29" s="203">
        <v>0.25694444444444442</v>
      </c>
      <c r="AS29" s="203">
        <v>0.25694444444444442</v>
      </c>
      <c r="AT29" s="121" t="s">
        <v>158</v>
      </c>
      <c r="AU29" s="121" t="s">
        <v>158</v>
      </c>
      <c r="AV29" s="121"/>
      <c r="AW29" s="121"/>
      <c r="AX29" s="121" t="s">
        <v>158</v>
      </c>
      <c r="AY29" s="121" t="s">
        <v>158</v>
      </c>
      <c r="AZ29" s="121" t="s">
        <v>158</v>
      </c>
      <c r="BA29" s="121" t="s">
        <v>158</v>
      </c>
      <c r="BB29" s="121"/>
      <c r="BC29" s="121"/>
      <c r="BD29" s="121"/>
      <c r="BE29" s="121"/>
      <c r="BF29" s="121"/>
      <c r="BG29" s="121"/>
      <c r="BH29" s="121"/>
      <c r="BI29" s="121"/>
      <c r="BJ29" s="121"/>
    </row>
    <row r="30" spans="1:62" ht="15.75" customHeight="1">
      <c r="A30" s="121">
        <v>29</v>
      </c>
      <c r="B30" s="121" t="b">
        <v>1</v>
      </c>
      <c r="C30" s="202">
        <v>45167</v>
      </c>
      <c r="D30" s="121" t="b">
        <v>0</v>
      </c>
      <c r="E30" s="202">
        <v>45168</v>
      </c>
      <c r="F30" s="202">
        <v>45167</v>
      </c>
      <c r="G30" s="202">
        <v>45167</v>
      </c>
      <c r="H30" s="121" t="s">
        <v>256</v>
      </c>
      <c r="I30" s="121" t="s">
        <v>156</v>
      </c>
      <c r="J30" s="121" t="s">
        <v>157</v>
      </c>
      <c r="K30" s="121" t="s">
        <v>256</v>
      </c>
      <c r="L30" s="121" t="s">
        <v>156</v>
      </c>
      <c r="M30" s="121" t="s">
        <v>157</v>
      </c>
      <c r="N30" s="121" t="b">
        <v>0</v>
      </c>
      <c r="O30" s="121"/>
      <c r="P30" s="121" t="s">
        <v>158</v>
      </c>
      <c r="Q30" s="121" t="s">
        <v>257</v>
      </c>
      <c r="R30" s="121" t="s">
        <v>158</v>
      </c>
      <c r="S30" s="121" t="s">
        <v>158</v>
      </c>
      <c r="T30" s="121" t="s">
        <v>158</v>
      </c>
      <c r="U30" s="121" t="s">
        <v>258</v>
      </c>
      <c r="V30" s="121"/>
      <c r="W30" s="201">
        <v>221145</v>
      </c>
      <c r="X30" s="200" t="s">
        <v>259</v>
      </c>
      <c r="Y30" s="201" t="s">
        <v>158</v>
      </c>
      <c r="Z30" s="121"/>
      <c r="AA30" s="121"/>
      <c r="AB30" s="121"/>
      <c r="AC30" s="121"/>
      <c r="AD30" s="121"/>
      <c r="AE30" s="121" t="b">
        <v>0</v>
      </c>
      <c r="AF30" s="121" t="s">
        <v>15</v>
      </c>
      <c r="AG30" s="121"/>
      <c r="AH30" s="121"/>
      <c r="AI30" s="121" t="b">
        <v>1</v>
      </c>
      <c r="AJ30" s="203">
        <v>0.25</v>
      </c>
      <c r="AK30" s="203">
        <v>0.25</v>
      </c>
      <c r="AL30" s="203">
        <v>0.25</v>
      </c>
      <c r="AM30" s="202">
        <v>45167</v>
      </c>
      <c r="AN30" s="202">
        <v>45167</v>
      </c>
      <c r="AO30" s="202">
        <v>45167</v>
      </c>
      <c r="AP30" s="121" t="b">
        <v>1</v>
      </c>
      <c r="AQ30" s="203">
        <v>0.25694444444444442</v>
      </c>
      <c r="AR30" s="203">
        <v>0.25694444444444442</v>
      </c>
      <c r="AS30" s="203">
        <v>0.25694444444444442</v>
      </c>
      <c r="AT30" s="121" t="s">
        <v>158</v>
      </c>
      <c r="AU30" s="121" t="s">
        <v>158</v>
      </c>
      <c r="AV30" s="121"/>
      <c r="AW30" s="121"/>
      <c r="AX30" s="121" t="s">
        <v>158</v>
      </c>
      <c r="AY30" s="121" t="s">
        <v>158</v>
      </c>
      <c r="AZ30" s="121" t="s">
        <v>158</v>
      </c>
      <c r="BA30" s="121" t="s">
        <v>158</v>
      </c>
      <c r="BB30" s="121"/>
      <c r="BC30" s="121"/>
      <c r="BD30" s="121"/>
      <c r="BE30" s="121"/>
      <c r="BF30" s="121"/>
      <c r="BG30" s="121"/>
      <c r="BH30" s="121"/>
      <c r="BI30" s="121"/>
      <c r="BJ30" s="121"/>
    </row>
    <row r="31" spans="1:62" ht="15.75" customHeight="1">
      <c r="A31" s="121">
        <v>30</v>
      </c>
      <c r="B31" s="121" t="b">
        <v>1</v>
      </c>
      <c r="C31" s="202">
        <v>45168</v>
      </c>
      <c r="D31" s="121" t="b">
        <v>0</v>
      </c>
      <c r="E31" s="202">
        <v>45169</v>
      </c>
      <c r="F31" s="202">
        <v>45168</v>
      </c>
      <c r="G31" s="202">
        <v>45168</v>
      </c>
      <c r="H31" s="121" t="s">
        <v>260</v>
      </c>
      <c r="I31" s="121" t="s">
        <v>156</v>
      </c>
      <c r="J31" s="121" t="s">
        <v>157</v>
      </c>
      <c r="K31" s="121" t="s">
        <v>260</v>
      </c>
      <c r="L31" s="121" t="s">
        <v>156</v>
      </c>
      <c r="M31" s="121" t="s">
        <v>157</v>
      </c>
      <c r="N31" s="121" t="b">
        <v>0</v>
      </c>
      <c r="O31" s="121"/>
      <c r="P31" s="121" t="s">
        <v>158</v>
      </c>
      <c r="Q31" s="121" t="s">
        <v>261</v>
      </c>
      <c r="R31" s="121" t="s">
        <v>158</v>
      </c>
      <c r="S31" s="121" t="s">
        <v>158</v>
      </c>
      <c r="T31" s="121" t="s">
        <v>158</v>
      </c>
      <c r="U31" s="121"/>
      <c r="V31" s="121"/>
      <c r="W31" s="121"/>
      <c r="X31" s="200" t="s">
        <v>262</v>
      </c>
      <c r="Y31" s="201" t="s">
        <v>158</v>
      </c>
      <c r="Z31" s="121"/>
      <c r="AA31" s="121"/>
      <c r="AB31" s="121"/>
      <c r="AC31" s="121"/>
      <c r="AD31" s="121"/>
      <c r="AE31" s="121"/>
      <c r="AF31" s="121"/>
      <c r="AG31" s="121"/>
      <c r="AH31" s="121"/>
      <c r="AI31" s="121" t="b">
        <v>1</v>
      </c>
      <c r="AJ31" s="203">
        <v>0.25</v>
      </c>
      <c r="AK31" s="203">
        <v>0.25</v>
      </c>
      <c r="AL31" s="203">
        <v>0.25</v>
      </c>
      <c r="AM31" s="202">
        <v>45168</v>
      </c>
      <c r="AN31" s="202">
        <v>45168</v>
      </c>
      <c r="AO31" s="202">
        <v>45168</v>
      </c>
      <c r="AP31" s="121" t="b">
        <v>1</v>
      </c>
      <c r="AQ31" s="203">
        <v>0.25694444444444442</v>
      </c>
      <c r="AR31" s="203">
        <v>0.25694444444444442</v>
      </c>
      <c r="AS31" s="203">
        <v>0.25694444444444442</v>
      </c>
      <c r="AT31" s="121" t="s">
        <v>158</v>
      </c>
      <c r="AU31" s="121" t="s">
        <v>158</v>
      </c>
      <c r="AV31" s="121"/>
      <c r="AW31" s="121"/>
      <c r="AX31" s="121" t="s">
        <v>158</v>
      </c>
      <c r="AY31" s="121" t="s">
        <v>158</v>
      </c>
      <c r="AZ31" s="121" t="s">
        <v>158</v>
      </c>
      <c r="BA31" s="121" t="s">
        <v>158</v>
      </c>
      <c r="BB31" s="121"/>
      <c r="BC31" s="121"/>
      <c r="BD31" s="121"/>
      <c r="BE31" s="121"/>
      <c r="BF31" s="121"/>
      <c r="BG31" s="121"/>
      <c r="BH31" s="121"/>
      <c r="BI31" s="121"/>
      <c r="BJ31" s="121"/>
    </row>
    <row r="32" spans="1:62" ht="15.75" customHeight="1">
      <c r="A32" s="121">
        <v>31</v>
      </c>
      <c r="B32" s="121" t="b">
        <v>1</v>
      </c>
      <c r="C32" s="202">
        <v>45169</v>
      </c>
      <c r="D32" s="121" t="b">
        <v>0</v>
      </c>
      <c r="E32" s="202">
        <v>45170</v>
      </c>
      <c r="F32" s="202">
        <v>45169</v>
      </c>
      <c r="G32" s="202">
        <v>45169</v>
      </c>
      <c r="H32" s="121" t="s">
        <v>263</v>
      </c>
      <c r="I32" s="121" t="s">
        <v>156</v>
      </c>
      <c r="J32" s="121" t="s">
        <v>157</v>
      </c>
      <c r="K32" s="121" t="s">
        <v>263</v>
      </c>
      <c r="L32" s="121" t="s">
        <v>156</v>
      </c>
      <c r="M32" s="121" t="s">
        <v>157</v>
      </c>
      <c r="N32" s="121" t="b">
        <v>0</v>
      </c>
      <c r="O32" s="121"/>
      <c r="P32" s="121" t="s">
        <v>158</v>
      </c>
      <c r="Q32" s="121" t="s">
        <v>264</v>
      </c>
      <c r="R32" s="121" t="s">
        <v>158</v>
      </c>
      <c r="S32" s="121" t="s">
        <v>158</v>
      </c>
      <c r="T32" s="121" t="s">
        <v>158</v>
      </c>
      <c r="U32" s="121"/>
      <c r="V32" s="121"/>
      <c r="W32" s="121"/>
      <c r="X32" s="200" t="s">
        <v>265</v>
      </c>
      <c r="Y32" s="201" t="s">
        <v>158</v>
      </c>
      <c r="Z32" s="121"/>
      <c r="AA32" s="121"/>
      <c r="AB32" s="121"/>
      <c r="AC32" s="121"/>
      <c r="AD32" s="121"/>
      <c r="AE32" s="121"/>
      <c r="AF32" s="121"/>
      <c r="AG32" s="121"/>
      <c r="AH32" s="121"/>
      <c r="AI32" s="121" t="b">
        <v>1</v>
      </c>
      <c r="AJ32" s="203">
        <v>0.25</v>
      </c>
      <c r="AK32" s="203">
        <v>0.25</v>
      </c>
      <c r="AL32" s="203">
        <v>0.25</v>
      </c>
      <c r="AM32" s="202">
        <v>45169</v>
      </c>
      <c r="AN32" s="202">
        <v>45169</v>
      </c>
      <c r="AO32" s="202">
        <v>45169</v>
      </c>
      <c r="AP32" s="121" t="b">
        <v>1</v>
      </c>
      <c r="AQ32" s="203">
        <v>0.25694444444444442</v>
      </c>
      <c r="AR32" s="203">
        <v>0.25694444444444442</v>
      </c>
      <c r="AS32" s="203">
        <v>0.25694444444444442</v>
      </c>
      <c r="AT32" s="121" t="s">
        <v>158</v>
      </c>
      <c r="AU32" s="121" t="s">
        <v>158</v>
      </c>
      <c r="AV32" s="121"/>
      <c r="AW32" s="121"/>
      <c r="AX32" s="121" t="s">
        <v>158</v>
      </c>
      <c r="AY32" s="121" t="s">
        <v>158</v>
      </c>
      <c r="AZ32" s="121" t="s">
        <v>158</v>
      </c>
      <c r="BA32" s="121" t="s">
        <v>158</v>
      </c>
      <c r="BB32" s="121"/>
      <c r="BC32" s="121"/>
      <c r="BD32" s="121"/>
      <c r="BE32" s="121"/>
      <c r="BF32" s="121"/>
      <c r="BG32" s="121"/>
      <c r="BH32" s="121"/>
      <c r="BI32" s="121"/>
      <c r="BJ32" s="121"/>
    </row>
    <row r="33" spans="1:62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200" t="s">
        <v>266</v>
      </c>
      <c r="Y33" s="201" t="s">
        <v>158</v>
      </c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</row>
    <row r="34" spans="1:62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200" t="s">
        <v>267</v>
      </c>
      <c r="Y34" s="201" t="s">
        <v>158</v>
      </c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</row>
    <row r="35" spans="1:62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200" t="s">
        <v>268</v>
      </c>
      <c r="Y35" s="201" t="s">
        <v>158</v>
      </c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</row>
    <row r="36" spans="1:62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200" t="s">
        <v>269</v>
      </c>
      <c r="Y36" s="201" t="s">
        <v>158</v>
      </c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</row>
    <row r="37" spans="1:62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200" t="s">
        <v>270</v>
      </c>
      <c r="Y37" s="201" t="s">
        <v>158</v>
      </c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</row>
    <row r="38" spans="1:62" ht="12.75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200" t="s">
        <v>271</v>
      </c>
      <c r="Y38" s="201" t="s">
        <v>158</v>
      </c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</row>
    <row r="39" spans="1:62" ht="12.75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200" t="s">
        <v>272</v>
      </c>
      <c r="Y39" s="201" t="s">
        <v>158</v>
      </c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</row>
    <row r="40" spans="1:62" ht="12.75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200" t="s">
        <v>273</v>
      </c>
      <c r="Y40" s="201" t="s">
        <v>158</v>
      </c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</row>
    <row r="41" spans="1:62" ht="12.75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200" t="s">
        <v>274</v>
      </c>
      <c r="Y41" s="201" t="s">
        <v>158</v>
      </c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</row>
    <row r="42" spans="1:62" ht="12.75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200" t="s">
        <v>275</v>
      </c>
      <c r="Y42" s="201" t="s">
        <v>158</v>
      </c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</row>
    <row r="43" spans="1:62" ht="12.75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200" t="s">
        <v>276</v>
      </c>
      <c r="Y43" s="201" t="s">
        <v>158</v>
      </c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</row>
    <row r="44" spans="1:62" ht="12.75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200" t="s">
        <v>277</v>
      </c>
      <c r="Y44" s="201" t="s">
        <v>158</v>
      </c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</row>
    <row r="45" spans="1:62" ht="12.75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200" t="s">
        <v>278</v>
      </c>
      <c r="Y45" s="201" t="s">
        <v>158</v>
      </c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</row>
    <row r="46" spans="1:62" ht="12.75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200" t="s">
        <v>279</v>
      </c>
      <c r="Y46" s="201" t="s">
        <v>158</v>
      </c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</row>
    <row r="47" spans="1:62" ht="12.75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200" t="s">
        <v>280</v>
      </c>
      <c r="Y47" s="201" t="s">
        <v>158</v>
      </c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</row>
    <row r="48" spans="1:62" ht="12.75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200" t="s">
        <v>281</v>
      </c>
      <c r="Y48" s="201" t="s">
        <v>158</v>
      </c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</row>
    <row r="49" spans="1:62" ht="12.75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200" t="s">
        <v>282</v>
      </c>
      <c r="Y49" s="201" t="s">
        <v>158</v>
      </c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</row>
    <row r="50" spans="1:62" ht="12.75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200" t="s">
        <v>283</v>
      </c>
      <c r="Y50" s="201" t="s">
        <v>158</v>
      </c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</row>
    <row r="51" spans="1:62" ht="12.75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</row>
    <row r="52" spans="1:62" ht="12.75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</row>
    <row r="53" spans="1:62" ht="12.75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>
        <v>1</v>
      </c>
      <c r="V53" s="121" t="s">
        <v>17</v>
      </c>
      <c r="W53" s="121"/>
      <c r="X53" s="20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</row>
    <row r="54" spans="1:62" ht="12.7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 t="s">
        <v>18</v>
      </c>
      <c r="W54" s="121"/>
      <c r="X54" s="201" t="s">
        <v>19</v>
      </c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</row>
    <row r="55" spans="1:62" ht="12.75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 t="s">
        <v>20</v>
      </c>
      <c r="W55" s="121"/>
      <c r="X55" s="201" t="s">
        <v>21</v>
      </c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</row>
    <row r="56" spans="1:62" ht="12.75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 t="s">
        <v>22</v>
      </c>
      <c r="W56" s="121"/>
      <c r="X56" s="201" t="s">
        <v>23</v>
      </c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</row>
    <row r="57" spans="1:62" ht="12.75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 t="s">
        <v>24</v>
      </c>
      <c r="W57" s="121"/>
      <c r="X57" s="201">
        <v>221145</v>
      </c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</row>
    <row r="58" spans="1:62" ht="12.75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 t="s">
        <v>25</v>
      </c>
      <c r="W58" s="121"/>
      <c r="X58" s="20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</row>
    <row r="59" spans="1:62" ht="12.75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 t="s">
        <v>26</v>
      </c>
      <c r="W59" s="121"/>
      <c r="X59" s="20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</row>
    <row r="60" spans="1:62" ht="12.75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 t="s">
        <v>27</v>
      </c>
      <c r="W60" s="121"/>
      <c r="X60" s="20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</row>
    <row r="61" spans="1:62" ht="12.75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 t="s">
        <v>28</v>
      </c>
      <c r="W61" s="121"/>
      <c r="X61" s="20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</row>
    <row r="62" spans="1:62" ht="12.75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 t="s">
        <v>29</v>
      </c>
      <c r="W62" s="121"/>
      <c r="X62" s="20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</row>
    <row r="63" spans="1:62" ht="12.75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 t="s">
        <v>30</v>
      </c>
      <c r="W63" s="121"/>
      <c r="X63" s="20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</row>
    <row r="64" spans="1:62" ht="12.75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 t="s">
        <v>31</v>
      </c>
      <c r="W64" s="121"/>
      <c r="X64" s="20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</row>
    <row r="65" spans="1:62" ht="12.75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 t="s">
        <v>32</v>
      </c>
      <c r="W65" s="121"/>
      <c r="X65" s="20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</row>
    <row r="66" spans="1:62" ht="12.75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 t="s">
        <v>33</v>
      </c>
      <c r="W66" s="121"/>
      <c r="X66" s="201" t="s">
        <v>34</v>
      </c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</row>
    <row r="67" spans="1:62" ht="12.75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 t="s">
        <v>35</v>
      </c>
      <c r="W67" s="121"/>
      <c r="X67" s="201" t="s">
        <v>36</v>
      </c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</row>
    <row r="68" spans="1:62" ht="12.75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 t="s">
        <v>37</v>
      </c>
      <c r="W68" s="204">
        <v>42542</v>
      </c>
      <c r="X68" s="201" t="s">
        <v>38</v>
      </c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</row>
    <row r="69" spans="1:62" ht="12.75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 t="s">
        <v>39</v>
      </c>
      <c r="W69" s="121" t="s">
        <v>40</v>
      </c>
      <c r="X69" s="201">
        <v>321256</v>
      </c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</row>
    <row r="70" spans="1:62" ht="12.75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 t="s">
        <v>41</v>
      </c>
      <c r="W70" s="121"/>
      <c r="X70" s="20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</row>
    <row r="71" spans="1:62" ht="12.75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 t="s">
        <v>42</v>
      </c>
      <c r="W71" s="121"/>
      <c r="X71" s="20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</row>
    <row r="72" spans="1:62" ht="12.75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 t="s">
        <v>43</v>
      </c>
      <c r="W72" s="204"/>
      <c r="X72" s="20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</row>
    <row r="73" spans="1:62" ht="12.75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 t="s">
        <v>44</v>
      </c>
      <c r="W73" s="121"/>
      <c r="X73" s="20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</row>
    <row r="74" spans="1:62" ht="12.75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20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</row>
    <row r="75" spans="1:62" ht="12.75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>
        <v>2</v>
      </c>
      <c r="V75" s="121" t="s">
        <v>17</v>
      </c>
      <c r="W75" s="121"/>
      <c r="X75" s="20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</row>
    <row r="76" spans="1:62" ht="12.75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 t="s">
        <v>18</v>
      </c>
      <c r="W76" s="121"/>
      <c r="X76" s="20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</row>
    <row r="77" spans="1:62" ht="12.75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 t="s">
        <v>20</v>
      </c>
      <c r="W77" s="121"/>
      <c r="X77" s="20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</row>
    <row r="78" spans="1:62" ht="12.75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 t="s">
        <v>22</v>
      </c>
      <c r="W78" s="121"/>
      <c r="X78" s="20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</row>
    <row r="79" spans="1:62" ht="12.75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 t="s">
        <v>24</v>
      </c>
      <c r="W79" s="121"/>
      <c r="X79" s="20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</row>
    <row r="80" spans="1:62" ht="12.75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 t="s">
        <v>25</v>
      </c>
      <c r="W80" s="121"/>
      <c r="X80" s="20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</row>
    <row r="81" spans="1:62" ht="12.75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 t="s">
        <v>26</v>
      </c>
      <c r="W81" s="121"/>
      <c r="X81" s="20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</row>
    <row r="82" spans="1:62" ht="12.75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 t="s">
        <v>27</v>
      </c>
      <c r="W82" s="121"/>
      <c r="X82" s="20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</row>
    <row r="83" spans="1:62" ht="12.75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 t="s">
        <v>28</v>
      </c>
      <c r="W83" s="121"/>
      <c r="X83" s="20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</row>
    <row r="84" spans="1:62" ht="12.75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 t="s">
        <v>29</v>
      </c>
      <c r="W84" s="121"/>
      <c r="X84" s="20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</row>
    <row r="85" spans="1:62" ht="12.75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 t="s">
        <v>30</v>
      </c>
      <c r="W85" s="121"/>
      <c r="X85" s="20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</row>
    <row r="86" spans="1:62" ht="12.75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 t="s">
        <v>31</v>
      </c>
      <c r="W86" s="121"/>
      <c r="X86" s="20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</row>
    <row r="87" spans="1:62" ht="12.75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 t="s">
        <v>32</v>
      </c>
      <c r="W87" s="121"/>
      <c r="X87" s="20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</row>
    <row r="88" spans="1:62" ht="12.75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 t="s">
        <v>33</v>
      </c>
      <c r="W88" s="121"/>
      <c r="X88" s="20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</row>
    <row r="89" spans="1:62" ht="12.75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 t="s">
        <v>35</v>
      </c>
      <c r="W89" s="121"/>
      <c r="X89" s="20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</row>
    <row r="90" spans="1:62" ht="12.75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 t="s">
        <v>37</v>
      </c>
      <c r="W90" s="204"/>
      <c r="X90" s="20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</row>
    <row r="91" spans="1:62" ht="12.75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 t="s">
        <v>39</v>
      </c>
      <c r="W91" s="121"/>
      <c r="X91" s="20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</row>
    <row r="92" spans="1:62" ht="12.75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 t="s">
        <v>41</v>
      </c>
      <c r="W92" s="121"/>
      <c r="X92" s="20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</row>
    <row r="93" spans="1:62" ht="12.75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 t="s">
        <v>42</v>
      </c>
      <c r="W93" s="121"/>
      <c r="X93" s="20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</row>
    <row r="94" spans="1:62" ht="12.75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 t="s">
        <v>43</v>
      </c>
      <c r="W94" s="204"/>
      <c r="X94" s="20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</row>
    <row r="95" spans="1:62" ht="12.75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 t="s">
        <v>44</v>
      </c>
      <c r="W95" s="121"/>
      <c r="X95" s="20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</row>
    <row r="96" spans="1:62" ht="12.7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20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</row>
    <row r="97" spans="1:62" ht="12.75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>
        <v>3</v>
      </c>
      <c r="V97" s="121" t="s">
        <v>17</v>
      </c>
      <c r="W97" s="121"/>
      <c r="X97" s="20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</row>
    <row r="98" spans="1:62" ht="12.7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 t="s">
        <v>18</v>
      </c>
      <c r="W98" s="121"/>
      <c r="X98" s="20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</row>
    <row r="99" spans="1:62" ht="12.75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 t="s">
        <v>20</v>
      </c>
      <c r="W99" s="121"/>
      <c r="X99" s="20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</row>
    <row r="100" spans="1:62" ht="12.75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 t="s">
        <v>22</v>
      </c>
      <c r="W100" s="121"/>
      <c r="X100" s="20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</row>
    <row r="101" spans="1:62" ht="12.75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 t="s">
        <v>24</v>
      </c>
      <c r="W101" s="121"/>
      <c r="X101" s="20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</row>
    <row r="102" spans="1:62" ht="12.75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 t="s">
        <v>25</v>
      </c>
      <c r="W102" s="121"/>
      <c r="X102" s="20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</row>
    <row r="103" spans="1:62" ht="12.75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 t="s">
        <v>26</v>
      </c>
      <c r="W103" s="121"/>
      <c r="X103" s="20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</row>
    <row r="104" spans="1:62" ht="12.75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 t="s">
        <v>27</v>
      </c>
      <c r="W104" s="121"/>
      <c r="X104" s="20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</row>
    <row r="105" spans="1:62" ht="12.75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 t="s">
        <v>28</v>
      </c>
      <c r="W105" s="121"/>
      <c r="X105" s="20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</row>
    <row r="106" spans="1:62" ht="12.75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 t="s">
        <v>29</v>
      </c>
      <c r="W106" s="121"/>
      <c r="X106" s="20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</row>
    <row r="107" spans="1:62" ht="12.75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 t="s">
        <v>30</v>
      </c>
      <c r="W107" s="121"/>
      <c r="X107" s="20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</row>
    <row r="108" spans="1:62" ht="12.75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 t="s">
        <v>31</v>
      </c>
      <c r="W108" s="121"/>
      <c r="X108" s="20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</row>
    <row r="109" spans="1:62" ht="12.75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 t="s">
        <v>32</v>
      </c>
      <c r="W109" s="121"/>
      <c r="X109" s="20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</row>
    <row r="110" spans="1:62" ht="12.75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 t="s">
        <v>33</v>
      </c>
      <c r="W110" s="121"/>
      <c r="X110" s="20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</row>
    <row r="111" spans="1:62" ht="12.75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 t="s">
        <v>35</v>
      </c>
      <c r="W111" s="121"/>
      <c r="X111" s="20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</row>
    <row r="112" spans="1:62" ht="12.75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 t="s">
        <v>37</v>
      </c>
      <c r="W112" s="204"/>
      <c r="X112" s="20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</row>
    <row r="113" spans="1:62" ht="12.75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 t="s">
        <v>39</v>
      </c>
      <c r="W113" s="121"/>
      <c r="X113" s="20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</row>
    <row r="114" spans="1:62" ht="12.75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 t="s">
        <v>41</v>
      </c>
      <c r="W114" s="121"/>
      <c r="X114" s="20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</row>
    <row r="115" spans="1:62" ht="12.75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 t="s">
        <v>42</v>
      </c>
      <c r="W115" s="121"/>
      <c r="X115" s="20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</row>
    <row r="116" spans="1:62" ht="12.75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 t="s">
        <v>43</v>
      </c>
      <c r="W116" s="204"/>
      <c r="X116" s="20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</row>
    <row r="117" spans="1:62" ht="12.75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 t="s">
        <v>44</v>
      </c>
      <c r="W117" s="121"/>
      <c r="X117" s="20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</row>
    <row r="118" spans="1:62" ht="12.75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20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</row>
    <row r="119" spans="1:62" ht="12.75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>
        <v>4</v>
      </c>
      <c r="V119" s="121" t="s">
        <v>17</v>
      </c>
      <c r="W119" s="121"/>
      <c r="X119" s="20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</row>
    <row r="120" spans="1:62" ht="12.75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 t="s">
        <v>18</v>
      </c>
      <c r="W120" s="121"/>
      <c r="X120" s="20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</row>
    <row r="121" spans="1:62" ht="12.75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 t="s">
        <v>20</v>
      </c>
      <c r="W121" s="121"/>
      <c r="X121" s="20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</row>
    <row r="122" spans="1:62" ht="12.75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 t="s">
        <v>22</v>
      </c>
      <c r="W122" s="121"/>
      <c r="X122" s="20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</row>
    <row r="123" spans="1:62" ht="12.75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 t="s">
        <v>24</v>
      </c>
      <c r="W123" s="121"/>
      <c r="X123" s="20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</row>
    <row r="124" spans="1:62" ht="12.75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 t="s">
        <v>25</v>
      </c>
      <c r="W124" s="121"/>
      <c r="X124" s="20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</row>
    <row r="125" spans="1:62" ht="12.75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 t="s">
        <v>26</v>
      </c>
      <c r="W125" s="121"/>
      <c r="X125" s="20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</row>
    <row r="126" spans="1:62" ht="12.75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 t="s">
        <v>27</v>
      </c>
      <c r="W126" s="121"/>
      <c r="X126" s="20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</row>
    <row r="127" spans="1:62" ht="12.75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 t="s">
        <v>28</v>
      </c>
      <c r="W127" s="121"/>
      <c r="X127" s="20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</row>
    <row r="128" spans="1:62" ht="12.75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 t="s">
        <v>29</v>
      </c>
      <c r="W128" s="121"/>
      <c r="X128" s="20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</row>
    <row r="129" spans="1:62" ht="12.75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 t="s">
        <v>30</v>
      </c>
      <c r="W129" s="121"/>
      <c r="X129" s="20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</row>
    <row r="130" spans="1:62" ht="12.75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 t="s">
        <v>31</v>
      </c>
      <c r="W130" s="121"/>
      <c r="X130" s="20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</row>
    <row r="131" spans="1:62" ht="12.75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 t="s">
        <v>32</v>
      </c>
      <c r="W131" s="121"/>
      <c r="X131" s="20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</row>
    <row r="132" spans="1:62" ht="12.75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 t="s">
        <v>33</v>
      </c>
      <c r="W132" s="121"/>
      <c r="X132" s="20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</row>
    <row r="133" spans="1:62" ht="12.75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 t="s">
        <v>35</v>
      </c>
      <c r="W133" s="121"/>
      <c r="X133" s="20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</row>
    <row r="134" spans="1:62" ht="12.75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 t="s">
        <v>37</v>
      </c>
      <c r="W134" s="204"/>
      <c r="X134" s="20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</row>
    <row r="135" spans="1:62" ht="12.75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 t="s">
        <v>39</v>
      </c>
      <c r="W135" s="121"/>
      <c r="X135" s="20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</row>
    <row r="136" spans="1:62" ht="12.75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 t="s">
        <v>41</v>
      </c>
      <c r="W136" s="121"/>
      <c r="X136" s="20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</row>
    <row r="137" spans="1:62" ht="12.75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 t="s">
        <v>42</v>
      </c>
      <c r="W137" s="121"/>
      <c r="X137" s="20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</row>
    <row r="138" spans="1:62" ht="12.75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 t="s">
        <v>43</v>
      </c>
      <c r="W138" s="204"/>
      <c r="X138" s="20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</row>
    <row r="139" spans="1:62" ht="12.75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 t="s">
        <v>44</v>
      </c>
      <c r="W139" s="121"/>
      <c r="X139" s="20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</row>
    <row r="140" spans="1:62" ht="12.75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20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</row>
    <row r="141" spans="1:62" ht="12.75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>
        <v>5</v>
      </c>
      <c r="V141" s="121" t="s">
        <v>17</v>
      </c>
      <c r="W141" s="121"/>
      <c r="X141" s="20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</row>
    <row r="142" spans="1:62" ht="12.75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 t="s">
        <v>18</v>
      </c>
      <c r="W142" s="121"/>
      <c r="X142" s="20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</row>
    <row r="143" spans="1:62" ht="12.75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 t="s">
        <v>20</v>
      </c>
      <c r="W143" s="121"/>
      <c r="X143" s="20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</row>
    <row r="144" spans="1:62" ht="12.75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 t="s">
        <v>22</v>
      </c>
      <c r="W144" s="121"/>
      <c r="X144" s="20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</row>
    <row r="145" spans="1:62" ht="12.75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 t="s">
        <v>24</v>
      </c>
      <c r="W145" s="121"/>
      <c r="X145" s="20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</row>
    <row r="146" spans="1:62" ht="12.75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 t="s">
        <v>25</v>
      </c>
      <c r="W146" s="121"/>
      <c r="X146" s="20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</row>
    <row r="147" spans="1:62" ht="12.75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 t="s">
        <v>26</v>
      </c>
      <c r="W147" s="121"/>
      <c r="X147" s="20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</row>
    <row r="148" spans="1:62" ht="12.75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 t="s">
        <v>27</v>
      </c>
      <c r="W148" s="121"/>
      <c r="X148" s="20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</row>
    <row r="149" spans="1:62" ht="12.75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 t="s">
        <v>28</v>
      </c>
      <c r="W149" s="121"/>
      <c r="X149" s="20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</row>
    <row r="150" spans="1:62" ht="12.75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 t="s">
        <v>29</v>
      </c>
      <c r="W150" s="121"/>
      <c r="X150" s="20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</row>
    <row r="151" spans="1:62" ht="12.75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 t="s">
        <v>30</v>
      </c>
      <c r="W151" s="121"/>
      <c r="X151" s="20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</row>
    <row r="152" spans="1:62" ht="12.75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 t="s">
        <v>31</v>
      </c>
      <c r="W152" s="121"/>
      <c r="X152" s="20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</row>
    <row r="153" spans="1:62" ht="12.75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 t="s">
        <v>32</v>
      </c>
      <c r="W153" s="121"/>
      <c r="X153" s="20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</row>
    <row r="154" spans="1:62" ht="12.75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 t="s">
        <v>33</v>
      </c>
      <c r="W154" s="121"/>
      <c r="X154" s="20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</row>
    <row r="155" spans="1:62" ht="12.75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 t="s">
        <v>35</v>
      </c>
      <c r="W155" s="121"/>
      <c r="X155" s="20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</row>
    <row r="156" spans="1:62" ht="12.75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 t="s">
        <v>37</v>
      </c>
      <c r="W156" s="204"/>
      <c r="X156" s="20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</row>
    <row r="157" spans="1:62" ht="12.75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 t="s">
        <v>39</v>
      </c>
      <c r="W157" s="121"/>
      <c r="X157" s="20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</row>
    <row r="158" spans="1:62" ht="12.75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 t="s">
        <v>41</v>
      </c>
      <c r="W158" s="121"/>
      <c r="X158" s="20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</row>
    <row r="159" spans="1:62" ht="12.75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 t="s">
        <v>42</v>
      </c>
      <c r="W159" s="121"/>
      <c r="X159" s="20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</row>
    <row r="160" spans="1:62" ht="12.75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 t="s">
        <v>43</v>
      </c>
      <c r="W160" s="204"/>
      <c r="X160" s="20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</row>
    <row r="161" spans="1:62" ht="12.75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 t="s">
        <v>44</v>
      </c>
      <c r="W161" s="121"/>
      <c r="X161" s="20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</row>
    <row r="162" spans="1:62" ht="12.75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20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</row>
    <row r="163" spans="1:62" ht="12.75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>
        <v>6</v>
      </c>
      <c r="V163" s="121" t="s">
        <v>17</v>
      </c>
      <c r="W163" s="121"/>
      <c r="X163" s="20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</row>
    <row r="164" spans="1:62" ht="12.75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 t="s">
        <v>18</v>
      </c>
      <c r="W164" s="121"/>
      <c r="X164" s="20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</row>
    <row r="165" spans="1:62" ht="12.75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 t="s">
        <v>20</v>
      </c>
      <c r="W165" s="121"/>
      <c r="X165" s="20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</row>
    <row r="166" spans="1:62" ht="12.75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 t="s">
        <v>22</v>
      </c>
      <c r="W166" s="121"/>
      <c r="X166" s="20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</row>
    <row r="167" spans="1:62" ht="12.75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 t="s">
        <v>24</v>
      </c>
      <c r="W167" s="121"/>
      <c r="X167" s="20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</row>
    <row r="168" spans="1:62" ht="12.75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 t="s">
        <v>25</v>
      </c>
      <c r="W168" s="121"/>
      <c r="X168" s="20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</row>
    <row r="169" spans="1:62" ht="12.75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 t="s">
        <v>26</v>
      </c>
      <c r="W169" s="121"/>
      <c r="X169" s="20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</row>
    <row r="170" spans="1:62" ht="12.75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 t="s">
        <v>27</v>
      </c>
      <c r="W170" s="121"/>
      <c r="X170" s="20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</row>
    <row r="171" spans="1:62" ht="12.75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 t="s">
        <v>28</v>
      </c>
      <c r="W171" s="121"/>
      <c r="X171" s="20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</row>
    <row r="172" spans="1:62" ht="12.75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 t="s">
        <v>29</v>
      </c>
      <c r="W172" s="121"/>
      <c r="X172" s="20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</row>
    <row r="173" spans="1:62" ht="12.75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 t="s">
        <v>30</v>
      </c>
      <c r="W173" s="121"/>
      <c r="X173" s="20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</row>
    <row r="174" spans="1:62" ht="12.75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 t="s">
        <v>31</v>
      </c>
      <c r="W174" s="121"/>
      <c r="X174" s="20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</row>
    <row r="175" spans="1:62" ht="12.75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 t="s">
        <v>32</v>
      </c>
      <c r="W175" s="121"/>
      <c r="X175" s="20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</row>
    <row r="176" spans="1:62" ht="12.75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 t="s">
        <v>33</v>
      </c>
      <c r="W176" s="121"/>
      <c r="X176" s="20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</row>
    <row r="177" spans="1:62" ht="12.75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 t="s">
        <v>35</v>
      </c>
      <c r="W177" s="121"/>
      <c r="X177" s="20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</row>
    <row r="178" spans="1:62" ht="12.75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 t="s">
        <v>37</v>
      </c>
      <c r="W178" s="204"/>
      <c r="X178" s="20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</row>
    <row r="179" spans="1:62" ht="12.75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 t="s">
        <v>39</v>
      </c>
      <c r="W179" s="121"/>
      <c r="X179" s="20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</row>
    <row r="180" spans="1:62" ht="12.75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 t="s">
        <v>41</v>
      </c>
      <c r="W180" s="121"/>
      <c r="X180" s="20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</row>
    <row r="181" spans="1:62" ht="12.75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 t="s">
        <v>42</v>
      </c>
      <c r="W181" s="121"/>
      <c r="X181" s="20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</row>
    <row r="182" spans="1:62" ht="12.75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 t="s">
        <v>43</v>
      </c>
      <c r="W182" s="204"/>
      <c r="X182" s="20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</row>
    <row r="183" spans="1:62" ht="12.75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 t="s">
        <v>44</v>
      </c>
      <c r="W183" s="121"/>
      <c r="X183" s="20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</row>
    <row r="184" spans="1:62" ht="12.75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20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</row>
    <row r="185" spans="1:62" ht="12.75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>
        <v>7</v>
      </c>
      <c r="V185" s="121" t="s">
        <v>17</v>
      </c>
      <c r="W185" s="121"/>
      <c r="X185" s="20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</row>
    <row r="186" spans="1:62" ht="12.75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 t="s">
        <v>18</v>
      </c>
      <c r="W186" s="121"/>
      <c r="X186" s="20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</row>
    <row r="187" spans="1:62" ht="12.75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 t="s">
        <v>20</v>
      </c>
      <c r="W187" s="121"/>
      <c r="X187" s="20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</row>
    <row r="188" spans="1:62" ht="12.75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 t="s">
        <v>22</v>
      </c>
      <c r="W188" s="121"/>
      <c r="X188" s="20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</row>
    <row r="189" spans="1:62" ht="12.75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 t="s">
        <v>24</v>
      </c>
      <c r="W189" s="121"/>
      <c r="X189" s="20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</row>
    <row r="190" spans="1:62" ht="12.75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 t="s">
        <v>25</v>
      </c>
      <c r="W190" s="121"/>
      <c r="X190" s="20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</row>
    <row r="191" spans="1:62" ht="12.75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 t="s">
        <v>26</v>
      </c>
      <c r="W191" s="121"/>
      <c r="X191" s="20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</row>
    <row r="192" spans="1:62" ht="12.75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 t="s">
        <v>27</v>
      </c>
      <c r="W192" s="121"/>
      <c r="X192" s="20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</row>
    <row r="193" spans="1:62" ht="12.75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 t="s">
        <v>28</v>
      </c>
      <c r="W193" s="121"/>
      <c r="X193" s="20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</row>
    <row r="194" spans="1:62" ht="12.75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 t="s">
        <v>29</v>
      </c>
      <c r="W194" s="121"/>
      <c r="X194" s="20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</row>
    <row r="195" spans="1:62" ht="12.75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 t="s">
        <v>30</v>
      </c>
      <c r="W195" s="121"/>
      <c r="X195" s="20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</row>
    <row r="196" spans="1:62" ht="12.75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 t="s">
        <v>31</v>
      </c>
      <c r="W196" s="121"/>
      <c r="X196" s="20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</row>
    <row r="197" spans="1:62" ht="12.75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 t="s">
        <v>32</v>
      </c>
      <c r="W197" s="121"/>
      <c r="X197" s="20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</row>
    <row r="198" spans="1:62" ht="12.75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 t="s">
        <v>33</v>
      </c>
      <c r="W198" s="121"/>
      <c r="X198" s="20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</row>
    <row r="199" spans="1:62" ht="12.75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 t="s">
        <v>35</v>
      </c>
      <c r="W199" s="121"/>
      <c r="X199" s="20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</row>
    <row r="200" spans="1:62" ht="12.75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 t="s">
        <v>37</v>
      </c>
      <c r="W200" s="204"/>
      <c r="X200" s="20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</row>
    <row r="201" spans="1:62" ht="12.75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 t="s">
        <v>39</v>
      </c>
      <c r="W201" s="121"/>
      <c r="X201" s="20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</row>
    <row r="202" spans="1:62" ht="12.75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 t="s">
        <v>41</v>
      </c>
      <c r="W202" s="121"/>
      <c r="X202" s="20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</row>
    <row r="203" spans="1:62" ht="12.75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 t="s">
        <v>42</v>
      </c>
      <c r="W203" s="121"/>
      <c r="X203" s="20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</row>
    <row r="204" spans="1:62" ht="12.75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 t="s">
        <v>43</v>
      </c>
      <c r="W204" s="204"/>
      <c r="X204" s="20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</row>
    <row r="205" spans="1:62" ht="12.75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 t="s">
        <v>44</v>
      </c>
      <c r="W205" s="121"/>
      <c r="X205" s="20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</row>
    <row r="206" spans="1:62" ht="12.75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20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</row>
    <row r="207" spans="1:62" ht="12.75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>
        <v>8</v>
      </c>
      <c r="V207" s="121" t="s">
        <v>17</v>
      </c>
      <c r="W207" s="121"/>
      <c r="X207" s="20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</row>
    <row r="208" spans="1:62" ht="12.75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 t="s">
        <v>18</v>
      </c>
      <c r="W208" s="121"/>
      <c r="X208" s="20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</row>
    <row r="209" spans="1:62" ht="12.75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 t="s">
        <v>20</v>
      </c>
      <c r="W209" s="121"/>
      <c r="X209" s="20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</row>
    <row r="210" spans="1:62" ht="12.75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 t="s">
        <v>22</v>
      </c>
      <c r="W210" s="121"/>
      <c r="X210" s="20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</row>
    <row r="211" spans="1:62" ht="12.75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 t="s">
        <v>24</v>
      </c>
      <c r="W211" s="121"/>
      <c r="X211" s="20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</row>
    <row r="212" spans="1:62" ht="12.75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 t="s">
        <v>25</v>
      </c>
      <c r="W212" s="121"/>
      <c r="X212" s="20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</row>
    <row r="213" spans="1:62" ht="12.75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 t="s">
        <v>26</v>
      </c>
      <c r="W213" s="121"/>
      <c r="X213" s="20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</row>
    <row r="214" spans="1:62" ht="12.75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 t="s">
        <v>27</v>
      </c>
      <c r="W214" s="121"/>
      <c r="X214" s="20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</row>
    <row r="215" spans="1:62" ht="12.75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 t="s">
        <v>28</v>
      </c>
      <c r="W215" s="121"/>
      <c r="X215" s="20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</row>
    <row r="216" spans="1:62" ht="12.75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 t="s">
        <v>29</v>
      </c>
      <c r="W216" s="121"/>
      <c r="X216" s="20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</row>
    <row r="217" spans="1:62" ht="12.75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 t="s">
        <v>30</v>
      </c>
      <c r="W217" s="121"/>
      <c r="X217" s="20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</row>
    <row r="218" spans="1:62" ht="12.75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 t="s">
        <v>31</v>
      </c>
      <c r="W218" s="121"/>
      <c r="X218" s="20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</row>
    <row r="219" spans="1:62" ht="12.75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 t="s">
        <v>32</v>
      </c>
      <c r="W219" s="121"/>
      <c r="X219" s="20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</row>
    <row r="220" spans="1:62" ht="12.75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 t="s">
        <v>33</v>
      </c>
      <c r="W220" s="121"/>
      <c r="X220" s="20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</row>
    <row r="221" spans="1:62" ht="12.75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 t="s">
        <v>35</v>
      </c>
      <c r="W221" s="121"/>
      <c r="X221" s="20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</row>
    <row r="222" spans="1:62" ht="12.75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 t="s">
        <v>37</v>
      </c>
      <c r="W222" s="204"/>
      <c r="X222" s="20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</row>
    <row r="223" spans="1:62" ht="12.75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 t="s">
        <v>39</v>
      </c>
      <c r="W223" s="121"/>
      <c r="X223" s="20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</row>
    <row r="224" spans="1:62" ht="12.75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 t="s">
        <v>41</v>
      </c>
      <c r="W224" s="121"/>
      <c r="X224" s="20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</row>
    <row r="225" spans="1:62" ht="12.75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 t="s">
        <v>42</v>
      </c>
      <c r="W225" s="121"/>
      <c r="X225" s="20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</row>
    <row r="226" spans="1:62" ht="12.75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 t="s">
        <v>43</v>
      </c>
      <c r="W226" s="204"/>
      <c r="X226" s="20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</row>
    <row r="227" spans="1:62" ht="12.75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 t="s">
        <v>44</v>
      </c>
      <c r="W227" s="121"/>
      <c r="X227" s="20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</row>
    <row r="228" spans="1:62" ht="12.75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20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</row>
    <row r="229" spans="1:62" ht="12.75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>
        <v>9</v>
      </c>
      <c r="V229" s="121" t="s">
        <v>17</v>
      </c>
      <c r="W229" s="121"/>
      <c r="X229" s="20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</row>
    <row r="230" spans="1:62" ht="12.75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 t="s">
        <v>18</v>
      </c>
      <c r="W230" s="121"/>
      <c r="X230" s="20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</row>
    <row r="231" spans="1:62" ht="12.75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 t="s">
        <v>20</v>
      </c>
      <c r="W231" s="121"/>
      <c r="X231" s="20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</row>
    <row r="232" spans="1:62" ht="12.75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 t="s">
        <v>22</v>
      </c>
      <c r="W232" s="121"/>
      <c r="X232" s="20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</row>
    <row r="233" spans="1:62" ht="12.75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 t="s">
        <v>24</v>
      </c>
      <c r="W233" s="121"/>
      <c r="X233" s="20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</row>
    <row r="234" spans="1:62" ht="12.75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 t="s">
        <v>25</v>
      </c>
      <c r="W234" s="121"/>
      <c r="X234" s="20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</row>
    <row r="235" spans="1:62" ht="12.75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 t="s">
        <v>26</v>
      </c>
      <c r="W235" s="121"/>
      <c r="X235" s="20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</row>
    <row r="236" spans="1:62" ht="12.75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 t="s">
        <v>27</v>
      </c>
      <c r="W236" s="121"/>
      <c r="X236" s="20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</row>
    <row r="237" spans="1:62" ht="12.75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 t="s">
        <v>28</v>
      </c>
      <c r="W237" s="121"/>
      <c r="X237" s="20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</row>
    <row r="238" spans="1:62" ht="12.75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 t="s">
        <v>29</v>
      </c>
      <c r="W238" s="121"/>
      <c r="X238" s="20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</row>
    <row r="239" spans="1:62" ht="12.75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 t="s">
        <v>30</v>
      </c>
      <c r="W239" s="121"/>
      <c r="X239" s="20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</row>
    <row r="240" spans="1:62" ht="12.75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 t="s">
        <v>31</v>
      </c>
      <c r="W240" s="121"/>
      <c r="X240" s="20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</row>
    <row r="241" spans="1:62" ht="12.75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 t="s">
        <v>32</v>
      </c>
      <c r="W241" s="121"/>
      <c r="X241" s="20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</row>
    <row r="242" spans="1:62" ht="12.75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 t="s">
        <v>33</v>
      </c>
      <c r="W242" s="121"/>
      <c r="X242" s="20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</row>
    <row r="243" spans="1:62" ht="12.75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 t="s">
        <v>35</v>
      </c>
      <c r="W243" s="121"/>
      <c r="X243" s="20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</row>
    <row r="244" spans="1:62" ht="12.75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 t="s">
        <v>37</v>
      </c>
      <c r="W244" s="204"/>
      <c r="X244" s="20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</row>
    <row r="245" spans="1:62" ht="12.75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 t="s">
        <v>39</v>
      </c>
      <c r="W245" s="121"/>
      <c r="X245" s="20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</row>
    <row r="246" spans="1:62" ht="12.75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 t="s">
        <v>41</v>
      </c>
      <c r="W246" s="121"/>
      <c r="X246" s="20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</row>
    <row r="247" spans="1:62" ht="12.75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 t="s">
        <v>42</v>
      </c>
      <c r="W247" s="121"/>
      <c r="X247" s="20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</row>
    <row r="248" spans="1:62" ht="12.75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 t="s">
        <v>43</v>
      </c>
      <c r="W248" s="204"/>
      <c r="X248" s="20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</row>
    <row r="249" spans="1:62" ht="12.75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 t="s">
        <v>44</v>
      </c>
      <c r="W249" s="121"/>
      <c r="X249" s="20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</row>
    <row r="250" spans="1:62" ht="12.75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20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</row>
    <row r="251" spans="1:62" ht="12.75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>
        <v>10</v>
      </c>
      <c r="V251" s="121" t="s">
        <v>17</v>
      </c>
      <c r="W251" s="121"/>
      <c r="X251" s="20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</row>
    <row r="252" spans="1:62" ht="12.75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 t="s">
        <v>18</v>
      </c>
      <c r="W252" s="121"/>
      <c r="X252" s="20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</row>
    <row r="253" spans="1:62" ht="12.75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 t="s">
        <v>20</v>
      </c>
      <c r="W253" s="121"/>
      <c r="X253" s="20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</row>
    <row r="254" spans="1:62" ht="12.75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 t="s">
        <v>22</v>
      </c>
      <c r="W254" s="121"/>
      <c r="X254" s="20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</row>
    <row r="255" spans="1:62" ht="12.75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 t="s">
        <v>24</v>
      </c>
      <c r="W255" s="121"/>
      <c r="X255" s="20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</row>
    <row r="256" spans="1:62" ht="12.75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 t="s">
        <v>25</v>
      </c>
      <c r="W256" s="121"/>
      <c r="X256" s="20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</row>
    <row r="257" spans="1:62" ht="12.75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 t="s">
        <v>26</v>
      </c>
      <c r="W257" s="121"/>
      <c r="X257" s="20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</row>
    <row r="258" spans="1:62" ht="12.75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 t="s">
        <v>27</v>
      </c>
      <c r="W258" s="121"/>
      <c r="X258" s="20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</row>
    <row r="259" spans="1:62" ht="12.75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 t="s">
        <v>28</v>
      </c>
      <c r="W259" s="121"/>
      <c r="X259" s="20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</row>
    <row r="260" spans="1:62" ht="12.75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 t="s">
        <v>29</v>
      </c>
      <c r="W260" s="121"/>
      <c r="X260" s="20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</row>
    <row r="261" spans="1:62" ht="12.75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 t="s">
        <v>30</v>
      </c>
      <c r="W261" s="121"/>
      <c r="X261" s="20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</row>
    <row r="262" spans="1:62" ht="12.75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 t="s">
        <v>31</v>
      </c>
      <c r="W262" s="121"/>
      <c r="X262" s="20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</row>
    <row r="263" spans="1:62" ht="12.75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 t="s">
        <v>32</v>
      </c>
      <c r="W263" s="121"/>
      <c r="X263" s="20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</row>
    <row r="264" spans="1:62" ht="12.75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 t="s">
        <v>33</v>
      </c>
      <c r="W264" s="121"/>
      <c r="X264" s="20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</row>
    <row r="265" spans="1:62" ht="12.75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 t="s">
        <v>35</v>
      </c>
      <c r="W265" s="121"/>
      <c r="X265" s="20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</row>
    <row r="266" spans="1:62" ht="12.75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 t="s">
        <v>37</v>
      </c>
      <c r="W266" s="204"/>
      <c r="X266" s="20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</row>
    <row r="267" spans="1:62" ht="12.75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 t="s">
        <v>39</v>
      </c>
      <c r="W267" s="121"/>
      <c r="X267" s="20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</row>
    <row r="268" spans="1:62" ht="12.75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 t="s">
        <v>41</v>
      </c>
      <c r="W268" s="121"/>
      <c r="X268" s="20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</row>
    <row r="269" spans="1:62" ht="12.75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 t="s">
        <v>42</v>
      </c>
      <c r="W269" s="121"/>
      <c r="X269" s="20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</row>
    <row r="270" spans="1:62" ht="12.75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 t="s">
        <v>43</v>
      </c>
      <c r="W270" s="204"/>
      <c r="X270" s="20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</row>
    <row r="271" spans="1:62" ht="12.75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 t="s">
        <v>44</v>
      </c>
      <c r="W271" s="121"/>
      <c r="X271" s="20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</row>
    <row r="272" spans="1:62" ht="12.75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20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</row>
    <row r="273" spans="1:62" ht="12.75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>
        <v>11</v>
      </c>
      <c r="V273" s="121" t="s">
        <v>17</v>
      </c>
      <c r="W273" s="121"/>
      <c r="X273" s="20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</row>
    <row r="274" spans="1:62" ht="12.75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 t="s">
        <v>18</v>
      </c>
      <c r="W274" s="121"/>
      <c r="X274" s="20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</row>
    <row r="275" spans="1:62" ht="12.75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 t="s">
        <v>20</v>
      </c>
      <c r="W275" s="121"/>
      <c r="X275" s="20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</row>
    <row r="276" spans="1:62" ht="12.75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 t="s">
        <v>22</v>
      </c>
      <c r="W276" s="121"/>
      <c r="X276" s="20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</row>
    <row r="277" spans="1:62" ht="12.75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 t="s">
        <v>24</v>
      </c>
      <c r="W277" s="121"/>
      <c r="X277" s="20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</row>
    <row r="278" spans="1:62" ht="12.75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 t="s">
        <v>25</v>
      </c>
      <c r="W278" s="121"/>
      <c r="X278" s="20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</row>
    <row r="279" spans="1:62" ht="12.75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 t="s">
        <v>26</v>
      </c>
      <c r="W279" s="121"/>
      <c r="X279" s="20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</row>
    <row r="280" spans="1:62" ht="12.75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 t="s">
        <v>27</v>
      </c>
      <c r="W280" s="121"/>
      <c r="X280" s="20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</row>
    <row r="281" spans="1:62" ht="12.75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 t="s">
        <v>28</v>
      </c>
      <c r="W281" s="121"/>
      <c r="X281" s="20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</row>
    <row r="282" spans="1:62" ht="12.75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 t="s">
        <v>29</v>
      </c>
      <c r="W282" s="121"/>
      <c r="X282" s="20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</row>
    <row r="283" spans="1:62" ht="12.75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 t="s">
        <v>30</v>
      </c>
      <c r="W283" s="121"/>
      <c r="X283" s="20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</row>
    <row r="284" spans="1:62" ht="12.75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 t="s">
        <v>31</v>
      </c>
      <c r="W284" s="121"/>
      <c r="X284" s="20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</row>
    <row r="285" spans="1:62" ht="12.75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 t="s">
        <v>32</v>
      </c>
      <c r="W285" s="121"/>
      <c r="X285" s="20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</row>
    <row r="286" spans="1:62" ht="12.75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 t="s">
        <v>33</v>
      </c>
      <c r="W286" s="121"/>
      <c r="X286" s="20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</row>
    <row r="287" spans="1:62" ht="12.75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 t="s">
        <v>35</v>
      </c>
      <c r="W287" s="121"/>
      <c r="X287" s="20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</row>
    <row r="288" spans="1:62" ht="12.75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 t="s">
        <v>37</v>
      </c>
      <c r="W288" s="204"/>
      <c r="X288" s="20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</row>
    <row r="289" spans="1:62" ht="12.75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 t="s">
        <v>39</v>
      </c>
      <c r="W289" s="121"/>
      <c r="X289" s="20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</row>
    <row r="290" spans="1:62" ht="12.75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 t="s">
        <v>41</v>
      </c>
      <c r="W290" s="121"/>
      <c r="X290" s="20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</row>
    <row r="291" spans="1:62" ht="12.75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 t="s">
        <v>42</v>
      </c>
      <c r="W291" s="121"/>
      <c r="X291" s="20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</row>
    <row r="292" spans="1:62" ht="12.75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 t="s">
        <v>43</v>
      </c>
      <c r="W292" s="204"/>
      <c r="X292" s="20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</row>
    <row r="293" spans="1:62" ht="12.75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 t="s">
        <v>44</v>
      </c>
      <c r="W293" s="121"/>
      <c r="X293" s="20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</row>
    <row r="294" spans="1:62" ht="12.75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20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</row>
    <row r="295" spans="1:62" ht="12.75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>
        <v>12</v>
      </c>
      <c r="V295" s="121" t="s">
        <v>17</v>
      </c>
      <c r="W295" s="121"/>
      <c r="X295" s="20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</row>
    <row r="296" spans="1:62" ht="12.75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 t="s">
        <v>18</v>
      </c>
      <c r="W296" s="121"/>
      <c r="X296" s="20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</row>
    <row r="297" spans="1:62" ht="12.75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 t="s">
        <v>20</v>
      </c>
      <c r="W297" s="121"/>
      <c r="X297" s="20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</row>
    <row r="298" spans="1:62" ht="12.75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 t="s">
        <v>22</v>
      </c>
      <c r="W298" s="121"/>
      <c r="X298" s="20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</row>
    <row r="299" spans="1:62" ht="12.75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 t="s">
        <v>24</v>
      </c>
      <c r="W299" s="121"/>
      <c r="X299" s="20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</row>
    <row r="300" spans="1:62" ht="12.75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 t="s">
        <v>25</v>
      </c>
      <c r="W300" s="121"/>
      <c r="X300" s="20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</row>
    <row r="301" spans="1:62" ht="12.75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 t="s">
        <v>26</v>
      </c>
      <c r="W301" s="121"/>
      <c r="X301" s="20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</row>
    <row r="302" spans="1:62" ht="12.75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 t="s">
        <v>27</v>
      </c>
      <c r="W302" s="121"/>
      <c r="X302" s="20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</row>
    <row r="303" spans="1:62" ht="12.75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 t="s">
        <v>28</v>
      </c>
      <c r="W303" s="121"/>
      <c r="X303" s="20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</row>
    <row r="304" spans="1:62" ht="12.75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 t="s">
        <v>29</v>
      </c>
      <c r="W304" s="121"/>
      <c r="X304" s="20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</row>
    <row r="305" spans="1:62" ht="12.75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 t="s">
        <v>30</v>
      </c>
      <c r="W305" s="121"/>
      <c r="X305" s="20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</row>
    <row r="306" spans="1:62" ht="12.75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 t="s">
        <v>31</v>
      </c>
      <c r="W306" s="121"/>
      <c r="X306" s="20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</row>
    <row r="307" spans="1:62" ht="12.75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 t="s">
        <v>32</v>
      </c>
      <c r="W307" s="121"/>
      <c r="X307" s="20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</row>
    <row r="308" spans="1:62" ht="12.75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 t="s">
        <v>33</v>
      </c>
      <c r="W308" s="121"/>
      <c r="X308" s="20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</row>
    <row r="309" spans="1:62" ht="12.75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 t="s">
        <v>35</v>
      </c>
      <c r="W309" s="121"/>
      <c r="X309" s="20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</row>
    <row r="310" spans="1:62" ht="12.75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 t="s">
        <v>37</v>
      </c>
      <c r="W310" s="204"/>
      <c r="X310" s="20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</row>
    <row r="311" spans="1:62" ht="12.75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 t="s">
        <v>39</v>
      </c>
      <c r="W311" s="121"/>
      <c r="X311" s="20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</row>
    <row r="312" spans="1:62" ht="12.75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 t="s">
        <v>41</v>
      </c>
      <c r="W312" s="121"/>
      <c r="X312" s="20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</row>
    <row r="313" spans="1:62" ht="12.75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 t="s">
        <v>42</v>
      </c>
      <c r="W313" s="121"/>
      <c r="X313" s="20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</row>
    <row r="314" spans="1:62" ht="12.75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 t="s">
        <v>43</v>
      </c>
      <c r="W314" s="204"/>
      <c r="X314" s="20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</row>
    <row r="315" spans="1:62" ht="12.75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 t="s">
        <v>44</v>
      </c>
      <c r="W315" s="121"/>
      <c r="X315" s="20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</row>
    <row r="316" spans="1:62" ht="12.75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20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</row>
    <row r="317" spans="1:62" ht="12.75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>
        <v>13</v>
      </c>
      <c r="V317" s="121" t="s">
        <v>17</v>
      </c>
      <c r="W317" s="121"/>
      <c r="X317" s="20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</row>
    <row r="318" spans="1:62" ht="12.75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 t="s">
        <v>18</v>
      </c>
      <c r="W318" s="121"/>
      <c r="X318" s="20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</row>
    <row r="319" spans="1:62" ht="12.75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 t="s">
        <v>20</v>
      </c>
      <c r="W319" s="121"/>
      <c r="X319" s="20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</row>
    <row r="320" spans="1:62" ht="12.75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 t="s">
        <v>22</v>
      </c>
      <c r="W320" s="121"/>
      <c r="X320" s="20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</row>
    <row r="321" spans="1:62" ht="12.75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 t="s">
        <v>24</v>
      </c>
      <c r="W321" s="121"/>
      <c r="X321" s="20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</row>
    <row r="322" spans="1:62" ht="12.75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 t="s">
        <v>25</v>
      </c>
      <c r="W322" s="121"/>
      <c r="X322" s="20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</row>
    <row r="323" spans="1:62" ht="12.75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 t="s">
        <v>26</v>
      </c>
      <c r="W323" s="121"/>
      <c r="X323" s="20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</row>
    <row r="324" spans="1:62" ht="12.75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 t="s">
        <v>27</v>
      </c>
      <c r="W324" s="121"/>
      <c r="X324" s="20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</row>
    <row r="325" spans="1:62" ht="12.75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 t="s">
        <v>28</v>
      </c>
      <c r="W325" s="121"/>
      <c r="X325" s="20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</row>
    <row r="326" spans="1:62" ht="12.75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 t="s">
        <v>29</v>
      </c>
      <c r="W326" s="121"/>
      <c r="X326" s="20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</row>
    <row r="327" spans="1:62" ht="12.75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 t="s">
        <v>30</v>
      </c>
      <c r="W327" s="121"/>
      <c r="X327" s="20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</row>
    <row r="328" spans="1:62" ht="12.75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 t="s">
        <v>31</v>
      </c>
      <c r="W328" s="121"/>
      <c r="X328" s="20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</row>
    <row r="329" spans="1:62" ht="12.75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 t="s">
        <v>32</v>
      </c>
      <c r="W329" s="121"/>
      <c r="X329" s="20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</row>
    <row r="330" spans="1:62" ht="12.75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 t="s">
        <v>33</v>
      </c>
      <c r="W330" s="121"/>
      <c r="X330" s="20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</row>
    <row r="331" spans="1:62" ht="12.75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 t="s">
        <v>35</v>
      </c>
      <c r="W331" s="121"/>
      <c r="X331" s="20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</row>
    <row r="332" spans="1:62" ht="12.75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 t="s">
        <v>37</v>
      </c>
      <c r="W332" s="204"/>
      <c r="X332" s="20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</row>
    <row r="333" spans="1:62" ht="12.75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 t="s">
        <v>39</v>
      </c>
      <c r="W333" s="121"/>
      <c r="X333" s="20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</row>
    <row r="334" spans="1:62" ht="12.75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 t="s">
        <v>41</v>
      </c>
      <c r="W334" s="121"/>
      <c r="X334" s="20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</row>
    <row r="335" spans="1:62" ht="12.75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 t="s">
        <v>42</v>
      </c>
      <c r="W335" s="121"/>
      <c r="X335" s="20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</row>
    <row r="336" spans="1:62" ht="12.75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 t="s">
        <v>43</v>
      </c>
      <c r="W336" s="204"/>
      <c r="X336" s="20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</row>
    <row r="337" spans="1:62" ht="12.75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 t="s">
        <v>44</v>
      </c>
      <c r="W337" s="121"/>
      <c r="X337" s="20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</row>
    <row r="338" spans="1:62" ht="12.75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20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</row>
    <row r="339" spans="1:62" ht="12.75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>
        <v>14</v>
      </c>
      <c r="V339" s="121" t="s">
        <v>17</v>
      </c>
      <c r="W339" s="121"/>
      <c r="X339" s="20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</row>
    <row r="340" spans="1:62" ht="12.75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 t="s">
        <v>18</v>
      </c>
      <c r="W340" s="121"/>
      <c r="X340" s="20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</row>
    <row r="341" spans="1:62" ht="12.75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 t="s">
        <v>20</v>
      </c>
      <c r="W341" s="121"/>
      <c r="X341" s="20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</row>
    <row r="342" spans="1:62" ht="12.75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 t="s">
        <v>22</v>
      </c>
      <c r="W342" s="121"/>
      <c r="X342" s="20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</row>
    <row r="343" spans="1:62" ht="12.75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 t="s">
        <v>24</v>
      </c>
      <c r="W343" s="121"/>
      <c r="X343" s="20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</row>
    <row r="344" spans="1:62" ht="12.75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 t="s">
        <v>25</v>
      </c>
      <c r="W344" s="121"/>
      <c r="X344" s="20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</row>
    <row r="345" spans="1:62" ht="12.75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 t="s">
        <v>26</v>
      </c>
      <c r="W345" s="121"/>
      <c r="X345" s="20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</row>
    <row r="346" spans="1:62" ht="12.75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 t="s">
        <v>27</v>
      </c>
      <c r="W346" s="121"/>
      <c r="X346" s="20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</row>
    <row r="347" spans="1:62" ht="12.75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 t="s">
        <v>28</v>
      </c>
      <c r="W347" s="121"/>
      <c r="X347" s="20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</row>
    <row r="348" spans="1:62" ht="12.75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 t="s">
        <v>29</v>
      </c>
      <c r="W348" s="121"/>
      <c r="X348" s="20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</row>
    <row r="349" spans="1:62" ht="12.75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 t="s">
        <v>30</v>
      </c>
      <c r="W349" s="121"/>
      <c r="X349" s="20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</row>
    <row r="350" spans="1:62" ht="12.75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 t="s">
        <v>31</v>
      </c>
      <c r="W350" s="121"/>
      <c r="X350" s="20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</row>
    <row r="351" spans="1:62" ht="12.75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 t="s">
        <v>32</v>
      </c>
      <c r="W351" s="121"/>
      <c r="X351" s="20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</row>
    <row r="352" spans="1:62" ht="12.75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 t="s">
        <v>33</v>
      </c>
      <c r="W352" s="121"/>
      <c r="X352" s="20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</row>
    <row r="353" spans="1:62" ht="12.75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 t="s">
        <v>35</v>
      </c>
      <c r="W353" s="121"/>
      <c r="X353" s="20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</row>
    <row r="354" spans="1:62" ht="12.75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 t="s">
        <v>37</v>
      </c>
      <c r="W354" s="204"/>
      <c r="X354" s="20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</row>
    <row r="355" spans="1:62" ht="12.75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 t="s">
        <v>39</v>
      </c>
      <c r="W355" s="121"/>
      <c r="X355" s="20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</row>
    <row r="356" spans="1:62" ht="12.75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 t="s">
        <v>41</v>
      </c>
      <c r="W356" s="121"/>
      <c r="X356" s="20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</row>
    <row r="357" spans="1:62" ht="12.75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 t="s">
        <v>42</v>
      </c>
      <c r="W357" s="121"/>
      <c r="X357" s="20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</row>
    <row r="358" spans="1:62" ht="12.75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 t="s">
        <v>43</v>
      </c>
      <c r="W358" s="204"/>
      <c r="X358" s="20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</row>
    <row r="359" spans="1:62" ht="12.75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 t="s">
        <v>44</v>
      </c>
      <c r="W359" s="121"/>
      <c r="X359" s="20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</row>
    <row r="360" spans="1:62" ht="12.75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20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</row>
    <row r="361" spans="1:62" ht="12.75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>
        <v>15</v>
      </c>
      <c r="V361" s="121" t="s">
        <v>17</v>
      </c>
      <c r="W361" s="121"/>
      <c r="X361" s="20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</row>
    <row r="362" spans="1:62" ht="12.75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 t="s">
        <v>18</v>
      </c>
      <c r="W362" s="121"/>
      <c r="X362" s="20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</row>
    <row r="363" spans="1:62" ht="12.75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 t="s">
        <v>20</v>
      </c>
      <c r="W363" s="121"/>
      <c r="X363" s="20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</row>
    <row r="364" spans="1:62" ht="12.75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 t="s">
        <v>22</v>
      </c>
      <c r="W364" s="121"/>
      <c r="X364" s="20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</row>
    <row r="365" spans="1:62" ht="12.75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 t="s">
        <v>24</v>
      </c>
      <c r="W365" s="121"/>
      <c r="X365" s="20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</row>
    <row r="366" spans="1:62" ht="12.75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 t="s">
        <v>25</v>
      </c>
      <c r="W366" s="121"/>
      <c r="X366" s="20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</row>
    <row r="367" spans="1:62" ht="12.75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 t="s">
        <v>26</v>
      </c>
      <c r="W367" s="121"/>
      <c r="X367" s="20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</row>
    <row r="368" spans="1:62" ht="12.75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 t="s">
        <v>27</v>
      </c>
      <c r="W368" s="121"/>
      <c r="X368" s="20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</row>
    <row r="369" spans="1:62" ht="12.75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 t="s">
        <v>28</v>
      </c>
      <c r="W369" s="121"/>
      <c r="X369" s="20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</row>
    <row r="370" spans="1:62" ht="12.75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 t="s">
        <v>29</v>
      </c>
      <c r="W370" s="121"/>
      <c r="X370" s="20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</row>
    <row r="371" spans="1:62" ht="12.75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 t="s">
        <v>30</v>
      </c>
      <c r="W371" s="121"/>
      <c r="X371" s="20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</row>
    <row r="372" spans="1:62" ht="12.75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 t="s">
        <v>31</v>
      </c>
      <c r="W372" s="121"/>
      <c r="X372" s="20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</row>
    <row r="373" spans="1:62" ht="12.75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 t="s">
        <v>32</v>
      </c>
      <c r="W373" s="121"/>
      <c r="X373" s="20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</row>
    <row r="374" spans="1:62" ht="12.75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 t="s">
        <v>33</v>
      </c>
      <c r="W374" s="121"/>
      <c r="X374" s="20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</row>
    <row r="375" spans="1:62" ht="12.75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 t="s">
        <v>35</v>
      </c>
      <c r="W375" s="121"/>
      <c r="X375" s="20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</row>
    <row r="376" spans="1:62" ht="12.75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 t="s">
        <v>37</v>
      </c>
      <c r="W376" s="204"/>
      <c r="X376" s="20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</row>
    <row r="377" spans="1:62" ht="12.75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 t="s">
        <v>39</v>
      </c>
      <c r="W377" s="121"/>
      <c r="X377" s="20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</row>
    <row r="378" spans="1:62" ht="12.75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 t="s">
        <v>41</v>
      </c>
      <c r="W378" s="121"/>
      <c r="X378" s="20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</row>
    <row r="379" spans="1:62" ht="12.75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 t="s">
        <v>42</v>
      </c>
      <c r="W379" s="121"/>
      <c r="X379" s="20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</row>
    <row r="380" spans="1:62" ht="12.75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 t="s">
        <v>43</v>
      </c>
      <c r="W380" s="204"/>
      <c r="X380" s="20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</row>
    <row r="381" spans="1:62" ht="12.75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 t="s">
        <v>44</v>
      </c>
      <c r="W381" s="121"/>
      <c r="X381" s="20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</row>
    <row r="382" spans="1:62" ht="12.75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20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</row>
    <row r="383" spans="1:62" ht="12.75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>
        <v>16</v>
      </c>
      <c r="V383" s="121" t="s">
        <v>17</v>
      </c>
      <c r="W383" s="121"/>
      <c r="X383" s="20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</row>
    <row r="384" spans="1:62" ht="12.75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 t="s">
        <v>18</v>
      </c>
      <c r="W384" s="121"/>
      <c r="X384" s="20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</row>
    <row r="385" spans="1:62" ht="12.75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 t="s">
        <v>20</v>
      </c>
      <c r="W385" s="121"/>
      <c r="X385" s="20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</row>
    <row r="386" spans="1:62" ht="12.75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 t="s">
        <v>22</v>
      </c>
      <c r="W386" s="121"/>
      <c r="X386" s="20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</row>
    <row r="387" spans="1:62" ht="12.75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 t="s">
        <v>24</v>
      </c>
      <c r="W387" s="121"/>
      <c r="X387" s="20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</row>
    <row r="388" spans="1:62" ht="12.75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 t="s">
        <v>25</v>
      </c>
      <c r="W388" s="121"/>
      <c r="X388" s="20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</row>
    <row r="389" spans="1:62" ht="12.75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 t="s">
        <v>26</v>
      </c>
      <c r="W389" s="121"/>
      <c r="X389" s="20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</row>
    <row r="390" spans="1:62" ht="12.75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 t="s">
        <v>27</v>
      </c>
      <c r="W390" s="121"/>
      <c r="X390" s="20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</row>
    <row r="391" spans="1:62" ht="12.75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 t="s">
        <v>28</v>
      </c>
      <c r="W391" s="121"/>
      <c r="X391" s="20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</row>
    <row r="392" spans="1:62" ht="12.75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 t="s">
        <v>29</v>
      </c>
      <c r="W392" s="121"/>
      <c r="X392" s="20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</row>
    <row r="393" spans="1:62" ht="12.75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 t="s">
        <v>30</v>
      </c>
      <c r="W393" s="121"/>
      <c r="X393" s="20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</row>
    <row r="394" spans="1:62" ht="12.75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 t="s">
        <v>31</v>
      </c>
      <c r="W394" s="121"/>
      <c r="X394" s="20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</row>
    <row r="395" spans="1:62" ht="12.75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 t="s">
        <v>32</v>
      </c>
      <c r="W395" s="121"/>
      <c r="X395" s="20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</row>
    <row r="396" spans="1:62" ht="12.75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 t="s">
        <v>33</v>
      </c>
      <c r="W396" s="121"/>
      <c r="X396" s="20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</row>
    <row r="397" spans="1:62" ht="12.75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 t="s">
        <v>35</v>
      </c>
      <c r="W397" s="121"/>
      <c r="X397" s="20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</row>
    <row r="398" spans="1:62" ht="12.75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 t="s">
        <v>37</v>
      </c>
      <c r="W398" s="204"/>
      <c r="X398" s="20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</row>
    <row r="399" spans="1:62" ht="12.75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 t="s">
        <v>39</v>
      </c>
      <c r="W399" s="121"/>
      <c r="X399" s="20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</row>
    <row r="400" spans="1:62" ht="12.75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 t="s">
        <v>41</v>
      </c>
      <c r="W400" s="121"/>
      <c r="X400" s="20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</row>
    <row r="401" spans="1:62" ht="12.75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 t="s">
        <v>42</v>
      </c>
      <c r="W401" s="121"/>
      <c r="X401" s="20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</row>
    <row r="402" spans="1:62" ht="12.75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 t="s">
        <v>43</v>
      </c>
      <c r="W402" s="204"/>
      <c r="X402" s="20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</row>
    <row r="403" spans="1:62" ht="12.75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 t="s">
        <v>44</v>
      </c>
      <c r="W403" s="121"/>
      <c r="X403" s="20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</row>
    <row r="404" spans="1:62" ht="12.75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20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</row>
    <row r="405" spans="1:62" ht="12.75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>
        <v>17</v>
      </c>
      <c r="V405" s="121" t="s">
        <v>17</v>
      </c>
      <c r="W405" s="121"/>
      <c r="X405" s="20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</row>
    <row r="406" spans="1:62" ht="12.75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 t="s">
        <v>18</v>
      </c>
      <c r="W406" s="121"/>
      <c r="X406" s="20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</row>
    <row r="407" spans="1:62" ht="12.75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 t="s">
        <v>20</v>
      </c>
      <c r="W407" s="121"/>
      <c r="X407" s="20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</row>
    <row r="408" spans="1:62" ht="12.75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 t="s">
        <v>22</v>
      </c>
      <c r="W408" s="121"/>
      <c r="X408" s="20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</row>
    <row r="409" spans="1:62" ht="12.75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 t="s">
        <v>24</v>
      </c>
      <c r="W409" s="121"/>
      <c r="X409" s="20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</row>
    <row r="410" spans="1:62" ht="12.75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 t="s">
        <v>25</v>
      </c>
      <c r="W410" s="121"/>
      <c r="X410" s="20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</row>
    <row r="411" spans="1:62" ht="12.75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 t="s">
        <v>26</v>
      </c>
      <c r="W411" s="121"/>
      <c r="X411" s="20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</row>
    <row r="412" spans="1:62" ht="12.75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 t="s">
        <v>27</v>
      </c>
      <c r="W412" s="121"/>
      <c r="X412" s="20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</row>
    <row r="413" spans="1:62" ht="12.75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 t="s">
        <v>28</v>
      </c>
      <c r="W413" s="121"/>
      <c r="X413" s="20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</row>
    <row r="414" spans="1:62" ht="12.75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 t="s">
        <v>29</v>
      </c>
      <c r="W414" s="121"/>
      <c r="X414" s="20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</row>
    <row r="415" spans="1:62" ht="12.75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 t="s">
        <v>30</v>
      </c>
      <c r="W415" s="121"/>
      <c r="X415" s="20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</row>
    <row r="416" spans="1:62" ht="12.75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 t="s">
        <v>31</v>
      </c>
      <c r="W416" s="121"/>
      <c r="X416" s="20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</row>
    <row r="417" spans="1:62" ht="12.75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 t="s">
        <v>32</v>
      </c>
      <c r="W417" s="121"/>
      <c r="X417" s="20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</row>
    <row r="418" spans="1:62" ht="12.75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 t="s">
        <v>33</v>
      </c>
      <c r="W418" s="121"/>
      <c r="X418" s="20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</row>
    <row r="419" spans="1:62" ht="12.75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 t="s">
        <v>35</v>
      </c>
      <c r="W419" s="121"/>
      <c r="X419" s="20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</row>
    <row r="420" spans="1:62" ht="12.75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 t="s">
        <v>37</v>
      </c>
      <c r="W420" s="204"/>
      <c r="X420" s="20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</row>
    <row r="421" spans="1:62" ht="12.75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 t="s">
        <v>39</v>
      </c>
      <c r="W421" s="121"/>
      <c r="X421" s="20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</row>
    <row r="422" spans="1:62" ht="12.75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 t="s">
        <v>41</v>
      </c>
      <c r="W422" s="121"/>
      <c r="X422" s="20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</row>
    <row r="423" spans="1:62" ht="12.75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 t="s">
        <v>42</v>
      </c>
      <c r="W423" s="121"/>
      <c r="X423" s="20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</row>
    <row r="424" spans="1:62" ht="12.75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 t="s">
        <v>43</v>
      </c>
      <c r="W424" s="204"/>
      <c r="X424" s="20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</row>
    <row r="425" spans="1:62" ht="12.75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 t="s">
        <v>44</v>
      </c>
      <c r="W425" s="121"/>
      <c r="X425" s="20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</row>
    <row r="426" spans="1:62" ht="12.75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20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</row>
    <row r="427" spans="1:62" ht="12.75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>
        <v>18</v>
      </c>
      <c r="V427" s="121" t="s">
        <v>17</v>
      </c>
      <c r="W427" s="121"/>
      <c r="X427" s="20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</row>
    <row r="428" spans="1:62" ht="12.75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 t="s">
        <v>18</v>
      </c>
      <c r="W428" s="121"/>
      <c r="X428" s="20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</row>
    <row r="429" spans="1:62" ht="12.75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 t="s">
        <v>20</v>
      </c>
      <c r="W429" s="121"/>
      <c r="X429" s="20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</row>
    <row r="430" spans="1:62" ht="12.75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 t="s">
        <v>22</v>
      </c>
      <c r="W430" s="121"/>
      <c r="X430" s="20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</row>
    <row r="431" spans="1:62" ht="12.75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 t="s">
        <v>24</v>
      </c>
      <c r="W431" s="121"/>
      <c r="X431" s="20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</row>
    <row r="432" spans="1:62" ht="12.75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 t="s">
        <v>25</v>
      </c>
      <c r="W432" s="121"/>
      <c r="X432" s="20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</row>
    <row r="433" spans="1:62" ht="12.75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 t="s">
        <v>26</v>
      </c>
      <c r="W433" s="121"/>
      <c r="X433" s="20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</row>
    <row r="434" spans="1:62" ht="12.75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 t="s">
        <v>27</v>
      </c>
      <c r="W434" s="121"/>
      <c r="X434" s="20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</row>
    <row r="435" spans="1:62" ht="12.75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 t="s">
        <v>28</v>
      </c>
      <c r="W435" s="121"/>
      <c r="X435" s="20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</row>
    <row r="436" spans="1:62" ht="12.75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 t="s">
        <v>29</v>
      </c>
      <c r="W436" s="121"/>
      <c r="X436" s="20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</row>
    <row r="437" spans="1:62" ht="12.75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 t="s">
        <v>30</v>
      </c>
      <c r="W437" s="121"/>
      <c r="X437" s="20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</row>
    <row r="438" spans="1:62" ht="12.75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 t="s">
        <v>31</v>
      </c>
      <c r="W438" s="121"/>
      <c r="X438" s="20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</row>
    <row r="439" spans="1:62" ht="12.75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 t="s">
        <v>32</v>
      </c>
      <c r="W439" s="121"/>
      <c r="X439" s="20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</row>
    <row r="440" spans="1:62" ht="12.75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 t="s">
        <v>33</v>
      </c>
      <c r="W440" s="121"/>
      <c r="X440" s="20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</row>
    <row r="441" spans="1:62" ht="12.75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 t="s">
        <v>35</v>
      </c>
      <c r="W441" s="121"/>
      <c r="X441" s="20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</row>
    <row r="442" spans="1:62" ht="12.75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 t="s">
        <v>37</v>
      </c>
      <c r="W442" s="204"/>
      <c r="X442" s="20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</row>
    <row r="443" spans="1:62" ht="12.75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 t="s">
        <v>39</v>
      </c>
      <c r="W443" s="121"/>
      <c r="X443" s="20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</row>
    <row r="444" spans="1:62" ht="12.75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 t="s">
        <v>41</v>
      </c>
      <c r="W444" s="121"/>
      <c r="X444" s="20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</row>
    <row r="445" spans="1:62" ht="12.75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 t="s">
        <v>42</v>
      </c>
      <c r="W445" s="121"/>
      <c r="X445" s="20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</row>
    <row r="446" spans="1:62" ht="12.75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 t="s">
        <v>43</v>
      </c>
      <c r="W446" s="204"/>
      <c r="X446" s="20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</row>
    <row r="447" spans="1:62" ht="12.75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 t="s">
        <v>44</v>
      </c>
      <c r="W447" s="121"/>
      <c r="X447" s="20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</row>
    <row r="448" spans="1:62" ht="12.75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20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</row>
    <row r="449" spans="1:62" ht="12.75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>
        <v>19</v>
      </c>
      <c r="V449" s="121" t="s">
        <v>17</v>
      </c>
      <c r="W449" s="121"/>
      <c r="X449" s="20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</row>
    <row r="450" spans="1:62" ht="12.75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 t="s">
        <v>18</v>
      </c>
      <c r="W450" s="121"/>
      <c r="X450" s="20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</row>
    <row r="451" spans="1:62" ht="12.75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 t="s">
        <v>20</v>
      </c>
      <c r="W451" s="121"/>
      <c r="X451" s="20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</row>
    <row r="452" spans="1:62" ht="12.75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 t="s">
        <v>22</v>
      </c>
      <c r="W452" s="121"/>
      <c r="X452" s="20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</row>
    <row r="453" spans="1:62" ht="12.75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 t="s">
        <v>24</v>
      </c>
      <c r="W453" s="121"/>
      <c r="X453" s="20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</row>
    <row r="454" spans="1:62" ht="12.75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 t="s">
        <v>25</v>
      </c>
      <c r="W454" s="121"/>
      <c r="X454" s="20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</row>
    <row r="455" spans="1:62" ht="12.75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 t="s">
        <v>26</v>
      </c>
      <c r="W455" s="121"/>
      <c r="X455" s="20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</row>
    <row r="456" spans="1:62" ht="12.75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 t="s">
        <v>27</v>
      </c>
      <c r="W456" s="121"/>
      <c r="X456" s="20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</row>
    <row r="457" spans="1:62" ht="12.75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 t="s">
        <v>28</v>
      </c>
      <c r="W457" s="121"/>
      <c r="X457" s="20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</row>
    <row r="458" spans="1:62" ht="12.75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 t="s">
        <v>29</v>
      </c>
      <c r="W458" s="121"/>
      <c r="X458" s="20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</row>
    <row r="459" spans="1:62" ht="12.75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 t="s">
        <v>30</v>
      </c>
      <c r="W459" s="121"/>
      <c r="X459" s="20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</row>
    <row r="460" spans="1:62" ht="12.75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 t="s">
        <v>31</v>
      </c>
      <c r="W460" s="121"/>
      <c r="X460" s="20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</row>
    <row r="461" spans="1:62" ht="12.75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 t="s">
        <v>32</v>
      </c>
      <c r="W461" s="121"/>
      <c r="X461" s="20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</row>
    <row r="462" spans="1:62" ht="12.75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 t="s">
        <v>33</v>
      </c>
      <c r="W462" s="121"/>
      <c r="X462" s="20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</row>
    <row r="463" spans="1:62" ht="12.75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 t="s">
        <v>35</v>
      </c>
      <c r="W463" s="121"/>
      <c r="X463" s="20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</row>
    <row r="464" spans="1:62" ht="12.75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 t="s">
        <v>37</v>
      </c>
      <c r="W464" s="204"/>
      <c r="X464" s="20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</row>
    <row r="465" spans="1:62" ht="12.75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 t="s">
        <v>39</v>
      </c>
      <c r="W465" s="121"/>
      <c r="X465" s="20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</row>
    <row r="466" spans="1:62" ht="12.75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 t="s">
        <v>41</v>
      </c>
      <c r="W466" s="121"/>
      <c r="X466" s="20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</row>
    <row r="467" spans="1:62" ht="12.75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 t="s">
        <v>42</v>
      </c>
      <c r="W467" s="121"/>
      <c r="X467" s="20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</row>
    <row r="468" spans="1:62" ht="12.75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 t="s">
        <v>43</v>
      </c>
      <c r="W468" s="204"/>
      <c r="X468" s="20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</row>
    <row r="469" spans="1:62" ht="12.75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 t="s">
        <v>44</v>
      </c>
      <c r="W469" s="121"/>
      <c r="X469" s="20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</row>
    <row r="470" spans="1:62" ht="12.75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20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</row>
    <row r="471" spans="1:62" ht="12.75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>
        <v>20</v>
      </c>
      <c r="V471" s="121" t="s">
        <v>17</v>
      </c>
      <c r="W471" s="121"/>
      <c r="X471" s="20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</row>
    <row r="472" spans="1:62" ht="12.75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 t="s">
        <v>18</v>
      </c>
      <c r="W472" s="121"/>
      <c r="X472" s="20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</row>
    <row r="473" spans="1:62" ht="12.75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 t="s">
        <v>20</v>
      </c>
      <c r="W473" s="121"/>
      <c r="X473" s="20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</row>
    <row r="474" spans="1:62" ht="12.75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 t="s">
        <v>22</v>
      </c>
      <c r="W474" s="121"/>
      <c r="X474" s="20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</row>
    <row r="475" spans="1:62" ht="12.75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 t="s">
        <v>24</v>
      </c>
      <c r="W475" s="121"/>
      <c r="X475" s="20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</row>
    <row r="476" spans="1:62" ht="12.75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 t="s">
        <v>25</v>
      </c>
      <c r="W476" s="121"/>
      <c r="X476" s="20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</row>
    <row r="477" spans="1:62" ht="12.75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 t="s">
        <v>26</v>
      </c>
      <c r="W477" s="121"/>
      <c r="X477" s="20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</row>
    <row r="478" spans="1:62" ht="12.75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 t="s">
        <v>27</v>
      </c>
      <c r="W478" s="121"/>
      <c r="X478" s="20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</row>
    <row r="479" spans="1:62" ht="12.75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 t="s">
        <v>28</v>
      </c>
      <c r="W479" s="121"/>
      <c r="X479" s="20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</row>
    <row r="480" spans="1:62" ht="12.75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 t="s">
        <v>29</v>
      </c>
      <c r="W480" s="121"/>
      <c r="X480" s="20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</row>
    <row r="481" spans="1:62" ht="12.75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 t="s">
        <v>30</v>
      </c>
      <c r="W481" s="121"/>
      <c r="X481" s="20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</row>
    <row r="482" spans="1:62" ht="12.75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 t="s">
        <v>31</v>
      </c>
      <c r="W482" s="121"/>
      <c r="X482" s="20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</row>
    <row r="483" spans="1:62" ht="12.75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 t="s">
        <v>32</v>
      </c>
      <c r="W483" s="121"/>
      <c r="X483" s="20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</row>
    <row r="484" spans="1:62" ht="12.75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 t="s">
        <v>33</v>
      </c>
      <c r="W484" s="121"/>
      <c r="X484" s="20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</row>
    <row r="485" spans="1:62" ht="12.75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 t="s">
        <v>35</v>
      </c>
      <c r="W485" s="121"/>
      <c r="X485" s="20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</row>
    <row r="486" spans="1:62" ht="12.75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 t="s">
        <v>37</v>
      </c>
      <c r="W486" s="204"/>
      <c r="X486" s="20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</row>
    <row r="487" spans="1:62" ht="12.75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 t="s">
        <v>39</v>
      </c>
      <c r="W487" s="121"/>
      <c r="X487" s="20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</row>
    <row r="488" spans="1:62" ht="12.75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 t="s">
        <v>41</v>
      </c>
      <c r="W488" s="121"/>
      <c r="X488" s="20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</row>
    <row r="489" spans="1:62" ht="12.75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 t="s">
        <v>42</v>
      </c>
      <c r="W489" s="121"/>
      <c r="X489" s="20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</row>
    <row r="490" spans="1:62" ht="12.75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 t="s">
        <v>43</v>
      </c>
      <c r="W490" s="204"/>
      <c r="X490" s="20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</row>
    <row r="491" spans="1:62" ht="12.75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 t="s">
        <v>44</v>
      </c>
      <c r="W491" s="121"/>
      <c r="X491" s="20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</row>
    <row r="492" spans="1:62" ht="12.75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20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</row>
    <row r="493" spans="1:62" ht="12.75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>
        <v>21</v>
      </c>
      <c r="V493" s="121" t="s">
        <v>17</v>
      </c>
      <c r="W493" s="121"/>
      <c r="X493" s="20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</row>
    <row r="494" spans="1:62" ht="12.75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 t="s">
        <v>18</v>
      </c>
      <c r="W494" s="121"/>
      <c r="X494" s="20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</row>
    <row r="495" spans="1:62" ht="12.75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 t="s">
        <v>20</v>
      </c>
      <c r="W495" s="121"/>
      <c r="X495" s="20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</row>
    <row r="496" spans="1:62" ht="12.75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 t="s">
        <v>22</v>
      </c>
      <c r="W496" s="121"/>
      <c r="X496" s="20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</row>
    <row r="497" spans="1:62" ht="12.75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 t="s">
        <v>24</v>
      </c>
      <c r="W497" s="121"/>
      <c r="X497" s="20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</row>
    <row r="498" spans="1:62" ht="12.75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 t="s">
        <v>25</v>
      </c>
      <c r="W498" s="121"/>
      <c r="X498" s="20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</row>
    <row r="499" spans="1:62" ht="12.75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 t="s">
        <v>26</v>
      </c>
      <c r="W499" s="121"/>
      <c r="X499" s="20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</row>
    <row r="500" spans="1:62" ht="12.75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 t="s">
        <v>27</v>
      </c>
      <c r="W500" s="121"/>
      <c r="X500" s="20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</row>
    <row r="501" spans="1:62" ht="12.75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 t="s">
        <v>28</v>
      </c>
      <c r="W501" s="121"/>
      <c r="X501" s="20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</row>
    <row r="502" spans="1:62" ht="12.75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 t="s">
        <v>29</v>
      </c>
      <c r="W502" s="121"/>
      <c r="X502" s="20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</row>
    <row r="503" spans="1:62" ht="12.75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 t="s">
        <v>30</v>
      </c>
      <c r="W503" s="121"/>
      <c r="X503" s="20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</row>
    <row r="504" spans="1:62" ht="12.75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 t="s">
        <v>31</v>
      </c>
      <c r="W504" s="121"/>
      <c r="X504" s="20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</row>
    <row r="505" spans="1:62" ht="12.75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 t="s">
        <v>32</v>
      </c>
      <c r="W505" s="121"/>
      <c r="X505" s="20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</row>
    <row r="506" spans="1:62" ht="12.75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 t="s">
        <v>33</v>
      </c>
      <c r="W506" s="121"/>
      <c r="X506" s="20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</row>
    <row r="507" spans="1:62" ht="12.75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 t="s">
        <v>35</v>
      </c>
      <c r="W507" s="121"/>
      <c r="X507" s="20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</row>
    <row r="508" spans="1:62" ht="12.75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 t="s">
        <v>37</v>
      </c>
      <c r="W508" s="204"/>
      <c r="X508" s="20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</row>
    <row r="509" spans="1:62" ht="12.75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 t="s">
        <v>39</v>
      </c>
      <c r="W509" s="121"/>
      <c r="X509" s="20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</row>
    <row r="510" spans="1:62" ht="12.75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 t="s">
        <v>41</v>
      </c>
      <c r="W510" s="121"/>
      <c r="X510" s="20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</row>
    <row r="511" spans="1:62" ht="12.75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 t="s">
        <v>42</v>
      </c>
      <c r="W511" s="121"/>
      <c r="X511" s="20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</row>
    <row r="512" spans="1:62" ht="12.75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 t="s">
        <v>43</v>
      </c>
      <c r="W512" s="204"/>
      <c r="X512" s="20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</row>
    <row r="513" spans="1:62" ht="12.75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 t="s">
        <v>44</v>
      </c>
      <c r="W513" s="121"/>
      <c r="X513" s="20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</row>
    <row r="514" spans="1:62" ht="12.75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20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</row>
    <row r="515" spans="1:62" ht="12.75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>
        <v>22</v>
      </c>
      <c r="V515" s="121" t="s">
        <v>17</v>
      </c>
      <c r="W515" s="121"/>
      <c r="X515" s="20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</row>
    <row r="516" spans="1:62" ht="12.75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 t="s">
        <v>18</v>
      </c>
      <c r="W516" s="121"/>
      <c r="X516" s="20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</row>
    <row r="517" spans="1:62" ht="12.75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 t="s">
        <v>20</v>
      </c>
      <c r="W517" s="121"/>
      <c r="X517" s="20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</row>
    <row r="518" spans="1:62" ht="12.75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 t="s">
        <v>22</v>
      </c>
      <c r="W518" s="121"/>
      <c r="X518" s="20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</row>
    <row r="519" spans="1:62" ht="12.75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 t="s">
        <v>24</v>
      </c>
      <c r="W519" s="121"/>
      <c r="X519" s="20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</row>
    <row r="520" spans="1:62" ht="12.75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 t="s">
        <v>25</v>
      </c>
      <c r="W520" s="121"/>
      <c r="X520" s="20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</row>
    <row r="521" spans="1:62" ht="12.75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 t="s">
        <v>26</v>
      </c>
      <c r="W521" s="121"/>
      <c r="X521" s="20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</row>
    <row r="522" spans="1:62" ht="12.75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 t="s">
        <v>27</v>
      </c>
      <c r="W522" s="121"/>
      <c r="X522" s="20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</row>
    <row r="523" spans="1:62" ht="12.75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 t="s">
        <v>28</v>
      </c>
      <c r="W523" s="121"/>
      <c r="X523" s="20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</row>
    <row r="524" spans="1:62" ht="12.75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 t="s">
        <v>29</v>
      </c>
      <c r="W524" s="121"/>
      <c r="X524" s="20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</row>
    <row r="525" spans="1:62" ht="12.75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 t="s">
        <v>30</v>
      </c>
      <c r="W525" s="121"/>
      <c r="X525" s="20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</row>
    <row r="526" spans="1:62" ht="12.75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 t="s">
        <v>31</v>
      </c>
      <c r="W526" s="121"/>
      <c r="X526" s="20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</row>
    <row r="527" spans="1:62" ht="12.75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 t="s">
        <v>32</v>
      </c>
      <c r="W527" s="121"/>
      <c r="X527" s="20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</row>
    <row r="528" spans="1:62" ht="12.75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 t="s">
        <v>33</v>
      </c>
      <c r="W528" s="121"/>
      <c r="X528" s="20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</row>
    <row r="529" spans="1:62" ht="12.75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 t="s">
        <v>35</v>
      </c>
      <c r="W529" s="121"/>
      <c r="X529" s="20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</row>
    <row r="530" spans="1:62" ht="12.75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 t="s">
        <v>37</v>
      </c>
      <c r="W530" s="204"/>
      <c r="X530" s="20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</row>
    <row r="531" spans="1:62" ht="12.75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 t="s">
        <v>39</v>
      </c>
      <c r="W531" s="121"/>
      <c r="X531" s="20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</row>
    <row r="532" spans="1:62" ht="12.75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 t="s">
        <v>41</v>
      </c>
      <c r="W532" s="121"/>
      <c r="X532" s="20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</row>
    <row r="533" spans="1:62" ht="12.75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 t="s">
        <v>42</v>
      </c>
      <c r="W533" s="121"/>
      <c r="X533" s="20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</row>
    <row r="534" spans="1:62" ht="12.75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 t="s">
        <v>43</v>
      </c>
      <c r="W534" s="204"/>
      <c r="X534" s="20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</row>
    <row r="535" spans="1:62" ht="12.75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 t="s">
        <v>44</v>
      </c>
      <c r="W535" s="121"/>
      <c r="X535" s="20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</row>
    <row r="536" spans="1:62" ht="12.75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20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</row>
    <row r="537" spans="1:62" ht="12.75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>
        <v>23</v>
      </c>
      <c r="V537" s="121" t="s">
        <v>17</v>
      </c>
      <c r="W537" s="121"/>
      <c r="X537" s="20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</row>
    <row r="538" spans="1:62" ht="12.75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 t="s">
        <v>18</v>
      </c>
      <c r="W538" s="121"/>
      <c r="X538" s="20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</row>
    <row r="539" spans="1:62" ht="12.75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 t="s">
        <v>20</v>
      </c>
      <c r="W539" s="121"/>
      <c r="X539" s="20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</row>
    <row r="540" spans="1:62" ht="12.75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 t="s">
        <v>22</v>
      </c>
      <c r="W540" s="121"/>
      <c r="X540" s="20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</row>
    <row r="541" spans="1:62" ht="12.75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 t="s">
        <v>24</v>
      </c>
      <c r="W541" s="121"/>
      <c r="X541" s="20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</row>
    <row r="542" spans="1:62" ht="12.75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 t="s">
        <v>25</v>
      </c>
      <c r="W542" s="121"/>
      <c r="X542" s="20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</row>
    <row r="543" spans="1:62" ht="12.75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 t="s">
        <v>26</v>
      </c>
      <c r="W543" s="121"/>
      <c r="X543" s="20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</row>
    <row r="544" spans="1:62" ht="12.75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 t="s">
        <v>27</v>
      </c>
      <c r="W544" s="121"/>
      <c r="X544" s="20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</row>
    <row r="545" spans="1:62" ht="12.75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 t="s">
        <v>28</v>
      </c>
      <c r="W545" s="121"/>
      <c r="X545" s="20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</row>
    <row r="546" spans="1:62" ht="12.75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 t="s">
        <v>29</v>
      </c>
      <c r="W546" s="121"/>
      <c r="X546" s="20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</row>
    <row r="547" spans="1:62" ht="12.75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 t="s">
        <v>30</v>
      </c>
      <c r="W547" s="121"/>
      <c r="X547" s="20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</row>
    <row r="548" spans="1:62" ht="12.75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 t="s">
        <v>31</v>
      </c>
      <c r="W548" s="121"/>
      <c r="X548" s="20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</row>
    <row r="549" spans="1:62" ht="12.75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 t="s">
        <v>32</v>
      </c>
      <c r="W549" s="121"/>
      <c r="X549" s="20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</row>
    <row r="550" spans="1:62" ht="12.75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 t="s">
        <v>33</v>
      </c>
      <c r="W550" s="121"/>
      <c r="X550" s="20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</row>
    <row r="551" spans="1:62" ht="12.75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 t="s">
        <v>35</v>
      </c>
      <c r="W551" s="121"/>
      <c r="X551" s="20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</row>
    <row r="552" spans="1:62" ht="12.75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 t="s">
        <v>37</v>
      </c>
      <c r="W552" s="204"/>
      <c r="X552" s="20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</row>
    <row r="553" spans="1:62" ht="12.75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 t="s">
        <v>39</v>
      </c>
      <c r="W553" s="121"/>
      <c r="X553" s="20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</row>
    <row r="554" spans="1:62" ht="12.75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 t="s">
        <v>41</v>
      </c>
      <c r="W554" s="121"/>
      <c r="X554" s="20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</row>
    <row r="555" spans="1:62" ht="12.75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 t="s">
        <v>42</v>
      </c>
      <c r="W555" s="121"/>
      <c r="X555" s="20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</row>
    <row r="556" spans="1:62" ht="12.75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 t="s">
        <v>43</v>
      </c>
      <c r="W556" s="204"/>
      <c r="X556" s="20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</row>
    <row r="557" spans="1:62" ht="12.75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 t="s">
        <v>44</v>
      </c>
      <c r="W557" s="121"/>
      <c r="X557" s="20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</row>
    <row r="558" spans="1:62" ht="12.75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20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</row>
    <row r="559" spans="1:62" ht="12.75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>
        <v>24</v>
      </c>
      <c r="V559" s="121" t="s">
        <v>17</v>
      </c>
      <c r="W559" s="121"/>
      <c r="X559" s="20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</row>
    <row r="560" spans="1:62" ht="12.75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 t="s">
        <v>18</v>
      </c>
      <c r="W560" s="121"/>
      <c r="X560" s="20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</row>
    <row r="561" spans="1:62" ht="12.75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 t="s">
        <v>20</v>
      </c>
      <c r="W561" s="121"/>
      <c r="X561" s="20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</row>
    <row r="562" spans="1:62" ht="12.75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 t="s">
        <v>22</v>
      </c>
      <c r="W562" s="121"/>
      <c r="X562" s="20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</row>
    <row r="563" spans="1:62" ht="12.75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 t="s">
        <v>24</v>
      </c>
      <c r="W563" s="121"/>
      <c r="X563" s="20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</row>
    <row r="564" spans="1:62" ht="12.75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 t="s">
        <v>25</v>
      </c>
      <c r="W564" s="121"/>
      <c r="X564" s="20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</row>
    <row r="565" spans="1:62" ht="12.75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 t="s">
        <v>26</v>
      </c>
      <c r="W565" s="121"/>
      <c r="X565" s="20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</row>
    <row r="566" spans="1:62" ht="12.75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 t="s">
        <v>27</v>
      </c>
      <c r="W566" s="121"/>
      <c r="X566" s="20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</row>
    <row r="567" spans="1:62" ht="12.75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 t="s">
        <v>28</v>
      </c>
      <c r="W567" s="121"/>
      <c r="X567" s="20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</row>
    <row r="568" spans="1:62" ht="12.75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 t="s">
        <v>29</v>
      </c>
      <c r="W568" s="121"/>
      <c r="X568" s="20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</row>
    <row r="569" spans="1:62" ht="12.75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 t="s">
        <v>30</v>
      </c>
      <c r="W569" s="121"/>
      <c r="X569" s="20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</row>
    <row r="570" spans="1:62" ht="12.75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 t="s">
        <v>31</v>
      </c>
      <c r="W570" s="121"/>
      <c r="X570" s="20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</row>
    <row r="571" spans="1:62" ht="12.75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 t="s">
        <v>32</v>
      </c>
      <c r="W571" s="121"/>
      <c r="X571" s="20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</row>
    <row r="572" spans="1:62" ht="12.75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 t="s">
        <v>33</v>
      </c>
      <c r="W572" s="121"/>
      <c r="X572" s="20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</row>
    <row r="573" spans="1:62" ht="12.75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 t="s">
        <v>35</v>
      </c>
      <c r="W573" s="121"/>
      <c r="X573" s="20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</row>
    <row r="574" spans="1:62" ht="12.75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 t="s">
        <v>37</v>
      </c>
      <c r="W574" s="204"/>
      <c r="X574" s="20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</row>
    <row r="575" spans="1:62" ht="12.75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 t="s">
        <v>39</v>
      </c>
      <c r="W575" s="121"/>
      <c r="X575" s="20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</row>
    <row r="576" spans="1:62" ht="12.75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 t="s">
        <v>41</v>
      </c>
      <c r="W576" s="121"/>
      <c r="X576" s="20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</row>
    <row r="577" spans="1:62" ht="12.75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 t="s">
        <v>42</v>
      </c>
      <c r="W577" s="121"/>
      <c r="X577" s="20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</row>
    <row r="578" spans="1:62" ht="12.75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 t="s">
        <v>43</v>
      </c>
      <c r="W578" s="204"/>
      <c r="X578" s="20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</row>
    <row r="579" spans="1:62" ht="12.75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 t="s">
        <v>44</v>
      </c>
      <c r="W579" s="121"/>
      <c r="X579" s="20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</row>
    <row r="580" spans="1:62" ht="12.75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20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</row>
    <row r="581" spans="1:62" ht="12.75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>
        <v>25</v>
      </c>
      <c r="V581" s="121" t="s">
        <v>17</v>
      </c>
      <c r="W581" s="121"/>
      <c r="X581" s="20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</row>
    <row r="582" spans="1:62" ht="12.75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 t="s">
        <v>18</v>
      </c>
      <c r="W582" s="121"/>
      <c r="X582" s="20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</row>
    <row r="583" spans="1:62" ht="12.75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 t="s">
        <v>20</v>
      </c>
      <c r="W583" s="121"/>
      <c r="X583" s="20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</row>
    <row r="584" spans="1:62" ht="12.75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 t="s">
        <v>22</v>
      </c>
      <c r="W584" s="121"/>
      <c r="X584" s="20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</row>
    <row r="585" spans="1:62" ht="12.75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 t="s">
        <v>24</v>
      </c>
      <c r="W585" s="121"/>
      <c r="X585" s="20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</row>
    <row r="586" spans="1:62" ht="12.75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 t="s">
        <v>25</v>
      </c>
      <c r="W586" s="121"/>
      <c r="X586" s="20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</row>
    <row r="587" spans="1:62" ht="12.75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 t="s">
        <v>26</v>
      </c>
      <c r="W587" s="121"/>
      <c r="X587" s="20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</row>
    <row r="588" spans="1:62" ht="12.75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 t="s">
        <v>27</v>
      </c>
      <c r="W588" s="121"/>
      <c r="X588" s="20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</row>
    <row r="589" spans="1:62" ht="12.75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 t="s">
        <v>28</v>
      </c>
      <c r="W589" s="121"/>
      <c r="X589" s="20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</row>
    <row r="590" spans="1:62" ht="12.75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 t="s">
        <v>29</v>
      </c>
      <c r="W590" s="121"/>
      <c r="X590" s="20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</row>
    <row r="591" spans="1:62" ht="12.75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 t="s">
        <v>30</v>
      </c>
      <c r="W591" s="121"/>
      <c r="X591" s="20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</row>
    <row r="592" spans="1:62" ht="12.75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 t="s">
        <v>31</v>
      </c>
      <c r="W592" s="121"/>
      <c r="X592" s="20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</row>
    <row r="593" spans="1:62" ht="12.75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 t="s">
        <v>32</v>
      </c>
      <c r="W593" s="121"/>
      <c r="X593" s="20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</row>
    <row r="594" spans="1:62" ht="12.75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 t="s">
        <v>33</v>
      </c>
      <c r="W594" s="121"/>
      <c r="X594" s="20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</row>
    <row r="595" spans="1:62" ht="12.75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 t="s">
        <v>35</v>
      </c>
      <c r="W595" s="121"/>
      <c r="X595" s="20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</row>
    <row r="596" spans="1:62" ht="12.75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 t="s">
        <v>37</v>
      </c>
      <c r="W596" s="204"/>
      <c r="X596" s="20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</row>
    <row r="597" spans="1:62" ht="12.75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 t="s">
        <v>39</v>
      </c>
      <c r="W597" s="121"/>
      <c r="X597" s="20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</row>
    <row r="598" spans="1:62" ht="12.75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 t="s">
        <v>41</v>
      </c>
      <c r="W598" s="121"/>
      <c r="X598" s="20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</row>
    <row r="599" spans="1:62" ht="12.75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 t="s">
        <v>42</v>
      </c>
      <c r="W599" s="121"/>
      <c r="X599" s="20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</row>
    <row r="600" spans="1:62" ht="12.75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 t="s">
        <v>43</v>
      </c>
      <c r="W600" s="204"/>
      <c r="X600" s="20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</row>
    <row r="601" spans="1:62" ht="12.75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 t="s">
        <v>44</v>
      </c>
      <c r="W601" s="121"/>
      <c r="X601" s="20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</row>
    <row r="602" spans="1:62" ht="12.75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</row>
    <row r="603" spans="1:62" ht="12.75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>
        <v>26</v>
      </c>
      <c r="V603" s="121" t="s">
        <v>17</v>
      </c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</row>
    <row r="604" spans="1:62" ht="12.75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 t="s">
        <v>18</v>
      </c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</row>
    <row r="605" spans="1:62" ht="12.75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 t="s">
        <v>20</v>
      </c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</row>
    <row r="606" spans="1:62" ht="12.75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 t="s">
        <v>22</v>
      </c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</row>
    <row r="607" spans="1:62" ht="12.75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 t="s">
        <v>24</v>
      </c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</row>
    <row r="608" spans="1:62" ht="12.75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 t="s">
        <v>25</v>
      </c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</row>
    <row r="609" spans="1:62" ht="12.75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 t="s">
        <v>26</v>
      </c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</row>
    <row r="610" spans="1:62" ht="12.75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 t="s">
        <v>27</v>
      </c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</row>
    <row r="611" spans="1:62" ht="12.75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 t="s">
        <v>28</v>
      </c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</row>
    <row r="612" spans="1:62" ht="12.75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 t="s">
        <v>29</v>
      </c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</row>
    <row r="613" spans="1:62" ht="12.75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 t="s">
        <v>30</v>
      </c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</row>
    <row r="614" spans="1:62" ht="12.75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 t="s">
        <v>31</v>
      </c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</row>
    <row r="615" spans="1:62" ht="12.75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 t="s">
        <v>32</v>
      </c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</row>
    <row r="616" spans="1:62" ht="12.75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 t="s">
        <v>33</v>
      </c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</row>
    <row r="617" spans="1:62" ht="12.75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 t="s">
        <v>35</v>
      </c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</row>
    <row r="618" spans="1:62" ht="12.75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 t="s">
        <v>37</v>
      </c>
      <c r="W618" s="204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</row>
    <row r="619" spans="1:62" ht="12.75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 t="s">
        <v>39</v>
      </c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</row>
    <row r="620" spans="1:62" ht="12.75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 t="s">
        <v>41</v>
      </c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</row>
    <row r="621" spans="1:62" ht="12.75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 t="s">
        <v>42</v>
      </c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</row>
    <row r="622" spans="1:62" ht="12.75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 t="s">
        <v>43</v>
      </c>
      <c r="W622" s="204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</row>
    <row r="623" spans="1:62" ht="12.75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 t="s">
        <v>44</v>
      </c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</row>
    <row r="624" spans="1:62" ht="12.75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</row>
    <row r="625" spans="1:62" ht="12.75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>
        <v>27</v>
      </c>
      <c r="V625" s="121" t="s">
        <v>17</v>
      </c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</row>
    <row r="626" spans="1:62" ht="12.75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 t="s">
        <v>18</v>
      </c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</row>
    <row r="627" spans="1:62" ht="12.75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 t="s">
        <v>20</v>
      </c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</row>
    <row r="628" spans="1:62" ht="12.75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 t="s">
        <v>22</v>
      </c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</row>
    <row r="629" spans="1:62" ht="12.75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 t="s">
        <v>24</v>
      </c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</row>
    <row r="630" spans="1:62" ht="12.75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 t="s">
        <v>25</v>
      </c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</row>
    <row r="631" spans="1:62" ht="12.75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 t="s">
        <v>26</v>
      </c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</row>
    <row r="632" spans="1:62" ht="12.75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 t="s">
        <v>27</v>
      </c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</row>
    <row r="633" spans="1:62" ht="12.75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 t="s">
        <v>28</v>
      </c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</row>
    <row r="634" spans="1:62" ht="12.75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 t="s">
        <v>29</v>
      </c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</row>
    <row r="635" spans="1:62" ht="12.75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 t="s">
        <v>30</v>
      </c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</row>
    <row r="636" spans="1:62" ht="12.75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 t="s">
        <v>31</v>
      </c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</row>
    <row r="637" spans="1:62" ht="12.75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 t="s">
        <v>32</v>
      </c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</row>
    <row r="638" spans="1:62" ht="12.75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 t="s">
        <v>33</v>
      </c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</row>
    <row r="639" spans="1:62" ht="12.75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 t="s">
        <v>35</v>
      </c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</row>
    <row r="640" spans="1:62" ht="12.75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 t="s">
        <v>37</v>
      </c>
      <c r="W640" s="204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</row>
    <row r="641" spans="1:62" ht="12.75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 t="s">
        <v>39</v>
      </c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</row>
    <row r="642" spans="1:62" ht="12.75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 t="s">
        <v>41</v>
      </c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</row>
    <row r="643" spans="1:62" ht="12.75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 t="s">
        <v>42</v>
      </c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</row>
    <row r="644" spans="1:62" ht="12.75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 t="s">
        <v>43</v>
      </c>
      <c r="W644" s="204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</row>
    <row r="645" spans="1:62" ht="12.75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 t="s">
        <v>44</v>
      </c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</row>
    <row r="646" spans="1:62" ht="12.75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</row>
    <row r="647" spans="1:62" ht="12.75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>
        <v>28</v>
      </c>
      <c r="V647" s="121" t="s">
        <v>17</v>
      </c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</row>
    <row r="648" spans="1:62" ht="12.75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 t="s">
        <v>18</v>
      </c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</row>
    <row r="649" spans="1:62" ht="12.75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 t="s">
        <v>20</v>
      </c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</row>
    <row r="650" spans="1:62" ht="12.75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 t="s">
        <v>22</v>
      </c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</row>
    <row r="651" spans="1:62" ht="12.75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 t="s">
        <v>24</v>
      </c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</row>
    <row r="652" spans="1:62" ht="12.75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 t="s">
        <v>25</v>
      </c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</row>
    <row r="653" spans="1:62" ht="12.75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 t="s">
        <v>26</v>
      </c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</row>
    <row r="654" spans="1:62" ht="12.75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 t="s">
        <v>27</v>
      </c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</row>
    <row r="655" spans="1:62" ht="12.75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 t="s">
        <v>28</v>
      </c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</row>
    <row r="656" spans="1:62" ht="12.75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 t="s">
        <v>29</v>
      </c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</row>
    <row r="657" spans="1:62" ht="12.75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 t="s">
        <v>30</v>
      </c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</row>
    <row r="658" spans="1:62" ht="12.75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 t="s">
        <v>31</v>
      </c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</row>
    <row r="659" spans="1:62" ht="12.75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 t="s">
        <v>32</v>
      </c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</row>
    <row r="660" spans="1:62" ht="12.75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 t="s">
        <v>33</v>
      </c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</row>
    <row r="661" spans="1:62" ht="12.75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 t="s">
        <v>35</v>
      </c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</row>
    <row r="662" spans="1:62" ht="12.75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 t="s">
        <v>37</v>
      </c>
      <c r="W662" s="204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</row>
    <row r="663" spans="1:62" ht="12.75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 t="s">
        <v>39</v>
      </c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</row>
    <row r="664" spans="1:62" ht="12.75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 t="s">
        <v>41</v>
      </c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</row>
    <row r="665" spans="1:62" ht="12.75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 t="s">
        <v>42</v>
      </c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</row>
    <row r="666" spans="1:62" ht="12.75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 t="s">
        <v>43</v>
      </c>
      <c r="W666" s="204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</row>
    <row r="667" spans="1:62" ht="12.75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 t="s">
        <v>44</v>
      </c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</row>
    <row r="668" spans="1:62" ht="12.75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</row>
    <row r="669" spans="1:62" ht="12.75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>
        <v>29</v>
      </c>
      <c r="V669" s="121" t="s">
        <v>17</v>
      </c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</row>
    <row r="670" spans="1:62" ht="12.75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 t="s">
        <v>18</v>
      </c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</row>
    <row r="671" spans="1:62" ht="12.75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 t="s">
        <v>20</v>
      </c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</row>
    <row r="672" spans="1:62" ht="12.75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 t="s">
        <v>22</v>
      </c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</row>
    <row r="673" spans="1:62" ht="12.75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 t="s">
        <v>24</v>
      </c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</row>
    <row r="674" spans="1:62" ht="12.75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 t="s">
        <v>25</v>
      </c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</row>
    <row r="675" spans="1:62" ht="12.75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 t="s">
        <v>26</v>
      </c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</row>
    <row r="676" spans="1:62" ht="12.75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 t="s">
        <v>27</v>
      </c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</row>
    <row r="677" spans="1:62" ht="12.75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 t="s">
        <v>28</v>
      </c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</row>
    <row r="678" spans="1:62" ht="12.75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 t="s">
        <v>29</v>
      </c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</row>
    <row r="679" spans="1:62" ht="12.75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 t="s">
        <v>30</v>
      </c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</row>
    <row r="680" spans="1:62" ht="12.75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 t="s">
        <v>31</v>
      </c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</row>
    <row r="681" spans="1:62" ht="12.75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 t="s">
        <v>32</v>
      </c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</row>
    <row r="682" spans="1:62" ht="12.75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 t="s">
        <v>33</v>
      </c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</row>
    <row r="683" spans="1:62" ht="12.75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 t="s">
        <v>35</v>
      </c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</row>
    <row r="684" spans="1:62" ht="12.75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 t="s">
        <v>37</v>
      </c>
      <c r="W684" s="204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</row>
    <row r="685" spans="1:62" ht="12.75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 t="s">
        <v>39</v>
      </c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</row>
    <row r="686" spans="1:62" ht="12.75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 t="s">
        <v>41</v>
      </c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</row>
    <row r="687" spans="1:62" ht="12.75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 t="s">
        <v>42</v>
      </c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</row>
    <row r="688" spans="1:62" ht="12.75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 t="s">
        <v>43</v>
      </c>
      <c r="W688" s="204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</row>
    <row r="689" spans="1:62" ht="12.75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 t="s">
        <v>44</v>
      </c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</row>
    <row r="690" spans="1:62" ht="12.75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</row>
    <row r="691" spans="1:62" ht="12.75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>
        <v>30</v>
      </c>
      <c r="V691" s="121" t="s">
        <v>17</v>
      </c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</row>
    <row r="692" spans="1:62" ht="12.75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 t="s">
        <v>18</v>
      </c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</row>
    <row r="693" spans="1:62" ht="12.75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 t="s">
        <v>20</v>
      </c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</row>
    <row r="694" spans="1:62" ht="12.75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 t="s">
        <v>22</v>
      </c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</row>
    <row r="695" spans="1:62" ht="12.75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 t="s">
        <v>24</v>
      </c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</row>
    <row r="696" spans="1:62" ht="12.75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 t="s">
        <v>25</v>
      </c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</row>
    <row r="697" spans="1:62" ht="12.75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 t="s">
        <v>26</v>
      </c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</row>
    <row r="698" spans="1:62" ht="12.75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 t="s">
        <v>27</v>
      </c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</row>
    <row r="699" spans="1:62" ht="12.75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 t="s">
        <v>28</v>
      </c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</row>
    <row r="700" spans="1:62" ht="12.75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 t="s">
        <v>29</v>
      </c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</row>
    <row r="701" spans="1:62" ht="12.75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 t="s">
        <v>30</v>
      </c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</row>
    <row r="702" spans="1:62" ht="12.75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 t="s">
        <v>31</v>
      </c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</row>
    <row r="703" spans="1:62" ht="12.75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 t="s">
        <v>32</v>
      </c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</row>
    <row r="704" spans="1:62" ht="12.75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 t="s">
        <v>33</v>
      </c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</row>
    <row r="705" spans="1:62" ht="12.75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 t="s">
        <v>35</v>
      </c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</row>
    <row r="706" spans="1:62" ht="12.75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 t="s">
        <v>37</v>
      </c>
      <c r="W706" s="204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</row>
    <row r="707" spans="1:62" ht="12.75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 t="s">
        <v>39</v>
      </c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</row>
    <row r="708" spans="1:62" ht="12.75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 t="s">
        <v>41</v>
      </c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</row>
    <row r="709" spans="1:62" ht="12.75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 t="s">
        <v>42</v>
      </c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</row>
    <row r="710" spans="1:62" ht="12.75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 t="s">
        <v>43</v>
      </c>
      <c r="W710" s="204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</row>
    <row r="711" spans="1:62" ht="12.75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 t="s">
        <v>44</v>
      </c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</row>
    <row r="712" spans="1:62" ht="12.75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</row>
    <row r="713" spans="1:62" ht="12.75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>
        <v>31</v>
      </c>
      <c r="V713" s="121" t="s">
        <v>17</v>
      </c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</row>
    <row r="714" spans="1:62" ht="12.75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 t="s">
        <v>18</v>
      </c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</row>
    <row r="715" spans="1:62" ht="12.75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 t="s">
        <v>20</v>
      </c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</row>
    <row r="716" spans="1:62" ht="12.75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 t="s">
        <v>22</v>
      </c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</row>
    <row r="717" spans="1:62" ht="12.75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 t="s">
        <v>24</v>
      </c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</row>
    <row r="718" spans="1:62" ht="12.75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 t="s">
        <v>25</v>
      </c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</row>
    <row r="719" spans="1:62" ht="12.75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 t="s">
        <v>26</v>
      </c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</row>
    <row r="720" spans="1:62" ht="12.75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 t="s">
        <v>27</v>
      </c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</row>
    <row r="721" spans="1:62" ht="12.75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 t="s">
        <v>28</v>
      </c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</row>
    <row r="722" spans="1:62" ht="12.75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 t="s">
        <v>29</v>
      </c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</row>
    <row r="723" spans="1:62" ht="12.75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 t="s">
        <v>30</v>
      </c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</row>
    <row r="724" spans="1:62" ht="12.75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 t="s">
        <v>31</v>
      </c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</row>
    <row r="725" spans="1:62" ht="12.75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 t="s">
        <v>32</v>
      </c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</row>
    <row r="726" spans="1:62" ht="12.75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 t="s">
        <v>33</v>
      </c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</row>
    <row r="727" spans="1:62" ht="12.75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 t="s">
        <v>35</v>
      </c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</row>
    <row r="728" spans="1:62" ht="12.75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 t="s">
        <v>37</v>
      </c>
      <c r="W728" s="204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</row>
    <row r="729" spans="1:62" ht="12.75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 t="s">
        <v>39</v>
      </c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</row>
    <row r="730" spans="1:62" ht="12.75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 t="s">
        <v>41</v>
      </c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</row>
    <row r="731" spans="1:62" ht="12.75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 t="s">
        <v>42</v>
      </c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</row>
    <row r="732" spans="1:62" ht="12.75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 t="s">
        <v>43</v>
      </c>
      <c r="W732" s="204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</row>
    <row r="733" spans="1:62" ht="12.75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 t="s">
        <v>44</v>
      </c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</row>
    <row r="734" spans="1:62" ht="12.75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</row>
    <row r="735" spans="1:62" ht="12.75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>
        <v>32</v>
      </c>
      <c r="V735" s="121" t="s">
        <v>17</v>
      </c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</row>
    <row r="736" spans="1:62" ht="12.75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 t="s">
        <v>18</v>
      </c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</row>
    <row r="737" spans="1:62" ht="12.75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 t="s">
        <v>20</v>
      </c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</row>
    <row r="738" spans="1:62" ht="12.75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 t="s">
        <v>22</v>
      </c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</row>
    <row r="739" spans="1:62" ht="12.75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 t="s">
        <v>24</v>
      </c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</row>
    <row r="740" spans="1:62" ht="12.75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 t="s">
        <v>25</v>
      </c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</row>
    <row r="741" spans="1:62" ht="12.75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 t="s">
        <v>26</v>
      </c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</row>
    <row r="742" spans="1:62" ht="12.75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 t="s">
        <v>27</v>
      </c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</row>
    <row r="743" spans="1:62" ht="12.75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 t="s">
        <v>28</v>
      </c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</row>
    <row r="744" spans="1:62" ht="12.75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 t="s">
        <v>29</v>
      </c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</row>
    <row r="745" spans="1:62" ht="12.75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 t="s">
        <v>30</v>
      </c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</row>
    <row r="746" spans="1:62" ht="12.75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 t="s">
        <v>31</v>
      </c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</row>
    <row r="747" spans="1:62" ht="12.75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 t="s">
        <v>32</v>
      </c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</row>
    <row r="748" spans="1:62" ht="12.75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 t="s">
        <v>33</v>
      </c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</row>
    <row r="749" spans="1:62" ht="12.75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 t="s">
        <v>35</v>
      </c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</row>
    <row r="750" spans="1:62" ht="12.75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 t="s">
        <v>37</v>
      </c>
      <c r="W750" s="204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</row>
    <row r="751" spans="1:62" ht="12.75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 t="s">
        <v>39</v>
      </c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</row>
    <row r="752" spans="1:62" ht="12.75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 t="s">
        <v>41</v>
      </c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</row>
    <row r="753" spans="1:62" ht="12.75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 t="s">
        <v>42</v>
      </c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</row>
    <row r="754" spans="1:62" ht="12.75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 t="s">
        <v>43</v>
      </c>
      <c r="W754" s="204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</row>
    <row r="755" spans="1:62" ht="12.75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 t="s">
        <v>44</v>
      </c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</row>
    <row r="756" spans="1:62" ht="12.75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</row>
    <row r="757" spans="1:62" ht="12.75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>
        <v>33</v>
      </c>
      <c r="V757" s="121" t="s">
        <v>17</v>
      </c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</row>
    <row r="758" spans="1:62" ht="12.75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 t="s">
        <v>18</v>
      </c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</row>
    <row r="759" spans="1:62" ht="12.75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 t="s">
        <v>20</v>
      </c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</row>
    <row r="760" spans="1:62" ht="12.75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 t="s">
        <v>22</v>
      </c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</row>
    <row r="761" spans="1:62" ht="12.75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 t="s">
        <v>24</v>
      </c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</row>
    <row r="762" spans="1:62" ht="12.75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 t="s">
        <v>25</v>
      </c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</row>
    <row r="763" spans="1:62" ht="12.75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 t="s">
        <v>26</v>
      </c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</row>
    <row r="764" spans="1:62" ht="12.75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 t="s">
        <v>27</v>
      </c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</row>
    <row r="765" spans="1:62" ht="12.75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 t="s">
        <v>28</v>
      </c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</row>
    <row r="766" spans="1:62" ht="12.75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 t="s">
        <v>29</v>
      </c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</row>
    <row r="767" spans="1:62" ht="12.75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 t="s">
        <v>30</v>
      </c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</row>
    <row r="768" spans="1:62" ht="12.75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 t="s">
        <v>31</v>
      </c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</row>
    <row r="769" spans="1:62" ht="12.75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 t="s">
        <v>32</v>
      </c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</row>
    <row r="770" spans="1:62" ht="12.75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 t="s">
        <v>33</v>
      </c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</row>
    <row r="771" spans="1:62" ht="12.75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 t="s">
        <v>35</v>
      </c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</row>
    <row r="772" spans="1:62" ht="12.75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 t="s">
        <v>37</v>
      </c>
      <c r="W772" s="204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</row>
    <row r="773" spans="1:62" ht="12.75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 t="s">
        <v>39</v>
      </c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</row>
    <row r="774" spans="1:62" ht="12.75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 t="s">
        <v>41</v>
      </c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</row>
    <row r="775" spans="1:62" ht="12.75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 t="s">
        <v>42</v>
      </c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</row>
    <row r="776" spans="1:62" ht="12.75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 t="s">
        <v>43</v>
      </c>
      <c r="W776" s="204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</row>
    <row r="777" spans="1:62" ht="12.75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 t="s">
        <v>44</v>
      </c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</row>
    <row r="778" spans="1:62" ht="12.75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</row>
    <row r="779" spans="1:62" ht="12.75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>
        <v>34</v>
      </c>
      <c r="V779" s="121" t="s">
        <v>17</v>
      </c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</row>
    <row r="780" spans="1:62" ht="12.75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 t="s">
        <v>18</v>
      </c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</row>
    <row r="781" spans="1:62" ht="12.75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 t="s">
        <v>20</v>
      </c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</row>
    <row r="782" spans="1:62" ht="12.75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 t="s">
        <v>22</v>
      </c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</row>
    <row r="783" spans="1:62" ht="12.75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 t="s">
        <v>24</v>
      </c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</row>
    <row r="784" spans="1:62" ht="12.75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 t="s">
        <v>25</v>
      </c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</row>
    <row r="785" spans="1:62" ht="12.75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 t="s">
        <v>26</v>
      </c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</row>
    <row r="786" spans="1:62" ht="12.75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 t="s">
        <v>27</v>
      </c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</row>
    <row r="787" spans="1:62" ht="12.75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 t="s">
        <v>28</v>
      </c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</row>
    <row r="788" spans="1:62" ht="12.75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 t="s">
        <v>29</v>
      </c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</row>
    <row r="789" spans="1:62" ht="12.75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 t="s">
        <v>30</v>
      </c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</row>
    <row r="790" spans="1:62" ht="12.75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 t="s">
        <v>31</v>
      </c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</row>
    <row r="791" spans="1:62" ht="12.75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 t="s">
        <v>32</v>
      </c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</row>
    <row r="792" spans="1:62" ht="12.75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 t="s">
        <v>33</v>
      </c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</row>
    <row r="793" spans="1:62" ht="12.75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 t="s">
        <v>35</v>
      </c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</row>
    <row r="794" spans="1:62" ht="12.75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 t="s">
        <v>37</v>
      </c>
      <c r="W794" s="204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</row>
    <row r="795" spans="1:62" ht="12.75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 t="s">
        <v>39</v>
      </c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</row>
    <row r="796" spans="1:62" ht="12.75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 t="s">
        <v>41</v>
      </c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</row>
    <row r="797" spans="1:62" ht="12.75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 t="s">
        <v>42</v>
      </c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</row>
    <row r="798" spans="1:62" ht="12.75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 t="s">
        <v>43</v>
      </c>
      <c r="W798" s="204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</row>
    <row r="799" spans="1:62" ht="12.75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 t="s">
        <v>44</v>
      </c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</row>
    <row r="800" spans="1:62" ht="12.75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</row>
    <row r="801" spans="1:62" ht="12.75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>
        <v>35</v>
      </c>
      <c r="V801" s="121" t="s">
        <v>17</v>
      </c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</row>
    <row r="802" spans="1:62" ht="12.75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 t="s">
        <v>18</v>
      </c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</row>
    <row r="803" spans="1:62" ht="12.75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 t="s">
        <v>20</v>
      </c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</row>
    <row r="804" spans="1:62" ht="12.75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 t="s">
        <v>22</v>
      </c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</row>
    <row r="805" spans="1:62" ht="12.75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 t="s">
        <v>24</v>
      </c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</row>
    <row r="806" spans="1:62" ht="12.75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 t="s">
        <v>25</v>
      </c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</row>
    <row r="807" spans="1:62" ht="12.75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 t="s">
        <v>26</v>
      </c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</row>
    <row r="808" spans="1:62" ht="12.75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 t="s">
        <v>27</v>
      </c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</row>
    <row r="809" spans="1:62" ht="12.75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 t="s">
        <v>28</v>
      </c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</row>
    <row r="810" spans="1:62" ht="12.75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 t="s">
        <v>29</v>
      </c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</row>
    <row r="811" spans="1:62" ht="12.75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 t="s">
        <v>30</v>
      </c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</row>
    <row r="812" spans="1:62" ht="12.75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 t="s">
        <v>31</v>
      </c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</row>
    <row r="813" spans="1:62" ht="12.75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 t="s">
        <v>32</v>
      </c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</row>
    <row r="814" spans="1:62" ht="12.75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 t="s">
        <v>33</v>
      </c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</row>
    <row r="815" spans="1:62" ht="12.75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 t="s">
        <v>35</v>
      </c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</row>
    <row r="816" spans="1:62" ht="12.75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 t="s">
        <v>37</v>
      </c>
      <c r="W816" s="204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</row>
    <row r="817" spans="1:62" ht="12.75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 t="s">
        <v>39</v>
      </c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</row>
    <row r="818" spans="1:62" ht="12.75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 t="s">
        <v>41</v>
      </c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</row>
    <row r="819" spans="1:62" ht="12.75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 t="s">
        <v>42</v>
      </c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</row>
    <row r="820" spans="1:62" ht="12.75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 t="s">
        <v>43</v>
      </c>
      <c r="W820" s="204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</row>
    <row r="821" spans="1:62" ht="12.75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 t="s">
        <v>44</v>
      </c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</row>
    <row r="822" spans="1:62" ht="12.75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</row>
    <row r="823" spans="1:62" ht="12.75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>
        <v>36</v>
      </c>
      <c r="V823" s="121" t="s">
        <v>17</v>
      </c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</row>
    <row r="824" spans="1:62" ht="12.75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 t="s">
        <v>18</v>
      </c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</row>
    <row r="825" spans="1:62" ht="12.75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 t="s">
        <v>20</v>
      </c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</row>
    <row r="826" spans="1:62" ht="12.75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 t="s">
        <v>22</v>
      </c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</row>
    <row r="827" spans="1:62" ht="12.75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 t="s">
        <v>24</v>
      </c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</row>
    <row r="828" spans="1:62" ht="12.75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 t="s">
        <v>25</v>
      </c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</row>
    <row r="829" spans="1:62" ht="12.75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 t="s">
        <v>26</v>
      </c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</row>
    <row r="830" spans="1:62" ht="12.75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 t="s">
        <v>27</v>
      </c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</row>
    <row r="831" spans="1:62" ht="12.75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 t="s">
        <v>28</v>
      </c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</row>
    <row r="832" spans="1:62" ht="12.75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 t="s">
        <v>29</v>
      </c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</row>
    <row r="833" spans="1:62" ht="12.75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 t="s">
        <v>30</v>
      </c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</row>
    <row r="834" spans="1:62" ht="12.75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 t="s">
        <v>31</v>
      </c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</row>
    <row r="835" spans="1:62" ht="12.75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 t="s">
        <v>32</v>
      </c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</row>
    <row r="836" spans="1:62" ht="12.75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 t="s">
        <v>33</v>
      </c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</row>
    <row r="837" spans="1:62" ht="12.75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 t="s">
        <v>35</v>
      </c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</row>
    <row r="838" spans="1:62" ht="12.75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 t="s">
        <v>37</v>
      </c>
      <c r="W838" s="204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</row>
    <row r="839" spans="1:62" ht="12.75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 t="s">
        <v>39</v>
      </c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</row>
    <row r="840" spans="1:62" ht="12.75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 t="s">
        <v>41</v>
      </c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</row>
    <row r="841" spans="1:62" ht="12.75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 t="s">
        <v>42</v>
      </c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</row>
    <row r="842" spans="1:62" ht="12.75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 t="s">
        <v>43</v>
      </c>
      <c r="W842" s="204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</row>
    <row r="843" spans="1:62" ht="12.75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 t="s">
        <v>44</v>
      </c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</row>
    <row r="844" spans="1:62" ht="12.75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</row>
    <row r="845" spans="1:62" ht="12.75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>
        <v>37</v>
      </c>
      <c r="V845" s="121" t="s">
        <v>17</v>
      </c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</row>
    <row r="846" spans="1:62" ht="12.75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 t="s">
        <v>18</v>
      </c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</row>
    <row r="847" spans="1:62" ht="12.75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 t="s">
        <v>20</v>
      </c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</row>
    <row r="848" spans="1:62" ht="12.75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 t="s">
        <v>22</v>
      </c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</row>
    <row r="849" spans="1:62" ht="12.75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 t="s">
        <v>24</v>
      </c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</row>
    <row r="850" spans="1:62" ht="12.75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 t="s">
        <v>25</v>
      </c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</row>
    <row r="851" spans="1:62" ht="12.75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 t="s">
        <v>26</v>
      </c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</row>
    <row r="852" spans="1:62" ht="12.75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 t="s">
        <v>27</v>
      </c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</row>
    <row r="853" spans="1:62" ht="12.75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 t="s">
        <v>28</v>
      </c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</row>
    <row r="854" spans="1:62" ht="12.75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 t="s">
        <v>29</v>
      </c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</row>
    <row r="855" spans="1:62" ht="12.75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 t="s">
        <v>30</v>
      </c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</row>
    <row r="856" spans="1:62" ht="12.75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 t="s">
        <v>31</v>
      </c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</row>
    <row r="857" spans="1:62" ht="12.75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 t="s">
        <v>32</v>
      </c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</row>
    <row r="858" spans="1:62" ht="12.75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 t="s">
        <v>33</v>
      </c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</row>
    <row r="859" spans="1:62" ht="12.75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 t="s">
        <v>35</v>
      </c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</row>
    <row r="860" spans="1:62" ht="12.75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 t="s">
        <v>37</v>
      </c>
      <c r="W860" s="204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</row>
    <row r="861" spans="1:62" ht="12.75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 t="s">
        <v>39</v>
      </c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</row>
    <row r="862" spans="1:62" ht="12.75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 t="s">
        <v>41</v>
      </c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</row>
    <row r="863" spans="1:62" ht="12.75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 t="s">
        <v>42</v>
      </c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</row>
    <row r="864" spans="1:62" ht="12.75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 t="s">
        <v>43</v>
      </c>
      <c r="W864" s="204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</row>
    <row r="865" spans="1:62" ht="12.75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 t="s">
        <v>44</v>
      </c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</row>
    <row r="866" spans="1:62" ht="12.75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</row>
    <row r="867" spans="1:62" ht="12.75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>
        <v>38</v>
      </c>
      <c r="V867" s="121" t="s">
        <v>17</v>
      </c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</row>
    <row r="868" spans="1:62" ht="12.75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 t="s">
        <v>18</v>
      </c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</row>
    <row r="869" spans="1:62" ht="12.75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 t="s">
        <v>20</v>
      </c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</row>
    <row r="870" spans="1:62" ht="12.75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 t="s">
        <v>22</v>
      </c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</row>
    <row r="871" spans="1:62" ht="12.75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 t="s">
        <v>24</v>
      </c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</row>
    <row r="872" spans="1:62" ht="12.75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 t="s">
        <v>25</v>
      </c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</row>
    <row r="873" spans="1:62" ht="12.75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 t="s">
        <v>26</v>
      </c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</row>
    <row r="874" spans="1:62" ht="12.75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 t="s">
        <v>27</v>
      </c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</row>
    <row r="875" spans="1:62" ht="12.75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 t="s">
        <v>28</v>
      </c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</row>
    <row r="876" spans="1:62" ht="12.75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 t="s">
        <v>29</v>
      </c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</row>
    <row r="877" spans="1:62" ht="12.75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 t="s">
        <v>30</v>
      </c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</row>
    <row r="878" spans="1:62" ht="12.75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 t="s">
        <v>31</v>
      </c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</row>
    <row r="879" spans="1:62" ht="12.75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 t="s">
        <v>32</v>
      </c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</row>
    <row r="880" spans="1:62" ht="12.75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 t="s">
        <v>33</v>
      </c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</row>
    <row r="881" spans="1:62" ht="12.75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 t="s">
        <v>35</v>
      </c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</row>
    <row r="882" spans="1:62" ht="12.75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 t="s">
        <v>37</v>
      </c>
      <c r="W882" s="204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</row>
    <row r="883" spans="1:62" ht="12.75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 t="s">
        <v>39</v>
      </c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</row>
    <row r="884" spans="1:62" ht="12.75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 t="s">
        <v>41</v>
      </c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</row>
    <row r="885" spans="1:62" ht="12.75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 t="s">
        <v>42</v>
      </c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</row>
    <row r="886" spans="1:62" ht="12.75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 t="s">
        <v>43</v>
      </c>
      <c r="W886" s="204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</row>
    <row r="887" spans="1:62" ht="12.75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 t="s">
        <v>44</v>
      </c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</row>
    <row r="888" spans="1:62" ht="12.75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</row>
    <row r="889" spans="1:62" ht="12.75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>
        <v>39</v>
      </c>
      <c r="V889" s="121" t="s">
        <v>17</v>
      </c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</row>
    <row r="890" spans="1:62" ht="12.75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 t="s">
        <v>18</v>
      </c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</row>
    <row r="891" spans="1:62" ht="12.75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 t="s">
        <v>20</v>
      </c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</row>
    <row r="892" spans="1:62" ht="12.75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 t="s">
        <v>22</v>
      </c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</row>
    <row r="893" spans="1:62" ht="12.75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 t="s">
        <v>24</v>
      </c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</row>
    <row r="894" spans="1:62" ht="12.75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 t="s">
        <v>25</v>
      </c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</row>
    <row r="895" spans="1:62" ht="12.75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 t="s">
        <v>26</v>
      </c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</row>
    <row r="896" spans="1:62" ht="12.75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 t="s">
        <v>27</v>
      </c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</row>
    <row r="897" spans="1:62" ht="12.75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 t="s">
        <v>28</v>
      </c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</row>
    <row r="898" spans="1:62" ht="12.75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 t="s">
        <v>29</v>
      </c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</row>
    <row r="899" spans="1:62" ht="12.75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 t="s">
        <v>30</v>
      </c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</row>
    <row r="900" spans="1:62" ht="12.75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 t="s">
        <v>31</v>
      </c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</row>
    <row r="901" spans="1:62" ht="12.75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 t="s">
        <v>32</v>
      </c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</row>
    <row r="902" spans="1:62" ht="12.75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 t="s">
        <v>33</v>
      </c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</row>
    <row r="903" spans="1:62" ht="12.75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 t="s">
        <v>35</v>
      </c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</row>
    <row r="904" spans="1:62" ht="12.75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 t="s">
        <v>37</v>
      </c>
      <c r="W904" s="204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</row>
    <row r="905" spans="1:62" ht="12.75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 t="s">
        <v>39</v>
      </c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</row>
    <row r="906" spans="1:62" ht="12.75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 t="s">
        <v>41</v>
      </c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</row>
    <row r="907" spans="1:62" ht="12.75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 t="s">
        <v>42</v>
      </c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</row>
    <row r="908" spans="1:62" ht="12.75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 t="s">
        <v>43</v>
      </c>
      <c r="W908" s="204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</row>
    <row r="909" spans="1:62" ht="12.75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 t="s">
        <v>44</v>
      </c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</row>
    <row r="910" spans="1:62" ht="12.75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</row>
    <row r="911" spans="1:62" ht="12.75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>
        <v>40</v>
      </c>
      <c r="V911" s="121" t="s">
        <v>17</v>
      </c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</row>
    <row r="912" spans="1:62" ht="12.75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 t="s">
        <v>18</v>
      </c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</row>
    <row r="913" spans="1:62" ht="12.75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 t="s">
        <v>20</v>
      </c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</row>
    <row r="914" spans="1:62" ht="12.75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 t="s">
        <v>22</v>
      </c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</row>
    <row r="915" spans="1:62" ht="12.75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 t="s">
        <v>24</v>
      </c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</row>
    <row r="916" spans="1:62" ht="12.75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 t="s">
        <v>25</v>
      </c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</row>
    <row r="917" spans="1:62" ht="12.75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 t="s">
        <v>26</v>
      </c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</row>
    <row r="918" spans="1:62" ht="12.75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 t="s">
        <v>27</v>
      </c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</row>
    <row r="919" spans="1:62" ht="12.75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 t="s">
        <v>28</v>
      </c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</row>
    <row r="920" spans="1:62" ht="12.75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 t="s">
        <v>29</v>
      </c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</row>
    <row r="921" spans="1:62" ht="12.75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 t="s">
        <v>30</v>
      </c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</row>
    <row r="922" spans="1:62" ht="12.75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 t="s">
        <v>31</v>
      </c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</row>
    <row r="923" spans="1:62" ht="12.75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 t="s">
        <v>32</v>
      </c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</row>
    <row r="924" spans="1:62" ht="12.75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 t="s">
        <v>33</v>
      </c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</row>
    <row r="925" spans="1:62" ht="12.75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 t="s">
        <v>35</v>
      </c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</row>
    <row r="926" spans="1:62" ht="12.75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 t="s">
        <v>37</v>
      </c>
      <c r="W926" s="204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</row>
    <row r="927" spans="1:62" ht="12.75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 t="s">
        <v>39</v>
      </c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</row>
    <row r="928" spans="1:62" ht="12.75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 t="s">
        <v>41</v>
      </c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</row>
    <row r="929" spans="1:62" ht="12.75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 t="s">
        <v>42</v>
      </c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</row>
    <row r="930" spans="1:62" ht="12.75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 t="s">
        <v>43</v>
      </c>
      <c r="W930" s="204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</row>
    <row r="931" spans="1:62" ht="12.75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 t="s">
        <v>44</v>
      </c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</row>
    <row r="932" spans="1:62" ht="12.75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</row>
    <row r="933" spans="1:62" ht="12.75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>
        <v>41</v>
      </c>
      <c r="V933" s="121" t="s">
        <v>17</v>
      </c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</row>
    <row r="934" spans="1:62" ht="12.75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 t="s">
        <v>18</v>
      </c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</row>
    <row r="935" spans="1:62" ht="12.75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 t="s">
        <v>20</v>
      </c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</row>
    <row r="936" spans="1:62" ht="12.75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 t="s">
        <v>22</v>
      </c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</row>
    <row r="937" spans="1:62" ht="12.75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 t="s">
        <v>24</v>
      </c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</row>
    <row r="938" spans="1:62" ht="12.75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 t="s">
        <v>25</v>
      </c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</row>
    <row r="939" spans="1:62" ht="12.75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 t="s">
        <v>26</v>
      </c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</row>
    <row r="940" spans="1:62" ht="12.75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 t="s">
        <v>27</v>
      </c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</row>
    <row r="941" spans="1:62" ht="12.75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 t="s">
        <v>28</v>
      </c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</row>
    <row r="942" spans="1:62" ht="12.75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 t="s">
        <v>29</v>
      </c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</row>
    <row r="943" spans="1:62" ht="12.75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 t="s">
        <v>30</v>
      </c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</row>
    <row r="944" spans="1:62" ht="12.75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 t="s">
        <v>31</v>
      </c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</row>
    <row r="945" spans="1:62" ht="12.75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 t="s">
        <v>32</v>
      </c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</row>
    <row r="946" spans="1:62" ht="12.75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 t="s">
        <v>33</v>
      </c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</row>
    <row r="947" spans="1:62" ht="12.75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 t="s">
        <v>35</v>
      </c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</row>
    <row r="948" spans="1:62" ht="12.75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 t="s">
        <v>37</v>
      </c>
      <c r="W948" s="204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</row>
    <row r="949" spans="1:62" ht="12.75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 t="s">
        <v>39</v>
      </c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</row>
    <row r="950" spans="1:62" ht="12.75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 t="s">
        <v>41</v>
      </c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</row>
    <row r="951" spans="1:62" ht="12.75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 t="s">
        <v>42</v>
      </c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</row>
    <row r="952" spans="1:62" ht="12.75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 t="s">
        <v>43</v>
      </c>
      <c r="W952" s="204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</row>
    <row r="953" spans="1:62" ht="12.75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 t="s">
        <v>44</v>
      </c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</row>
    <row r="954" spans="1:62" ht="12.75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</row>
    <row r="955" spans="1:62" ht="12.75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>
        <v>42</v>
      </c>
      <c r="V955" s="121" t="s">
        <v>17</v>
      </c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</row>
    <row r="956" spans="1:62" ht="12.75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 t="s">
        <v>18</v>
      </c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</row>
    <row r="957" spans="1:62" ht="12.75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 t="s">
        <v>20</v>
      </c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</row>
    <row r="958" spans="1:62" ht="12.75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 t="s">
        <v>22</v>
      </c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</row>
    <row r="959" spans="1:62" ht="12.75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 t="s">
        <v>24</v>
      </c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</row>
    <row r="960" spans="1:62" ht="12.75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 t="s">
        <v>25</v>
      </c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</row>
    <row r="961" spans="1:62" ht="12.75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 t="s">
        <v>26</v>
      </c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</row>
    <row r="962" spans="1:62" ht="12.75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 t="s">
        <v>27</v>
      </c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</row>
    <row r="963" spans="1:62" ht="12.75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 t="s">
        <v>28</v>
      </c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</row>
    <row r="964" spans="1:62" ht="12.75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 t="s">
        <v>29</v>
      </c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</row>
    <row r="965" spans="1:62" ht="12.75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 t="s">
        <v>30</v>
      </c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</row>
    <row r="966" spans="1:62" ht="12.75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 t="s">
        <v>31</v>
      </c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</row>
    <row r="967" spans="1:62" ht="12.75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 t="s">
        <v>32</v>
      </c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</row>
    <row r="968" spans="1:62" ht="12.75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 t="s">
        <v>33</v>
      </c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</row>
    <row r="969" spans="1:62" ht="12.75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 t="s">
        <v>35</v>
      </c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</row>
    <row r="970" spans="1:62" ht="12.75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 t="s">
        <v>37</v>
      </c>
      <c r="W970" s="204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</row>
    <row r="971" spans="1:62" ht="12.75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 t="s">
        <v>39</v>
      </c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</row>
    <row r="972" spans="1:62" ht="12.75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 t="s">
        <v>41</v>
      </c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</row>
    <row r="973" spans="1:62" ht="12.75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 t="s">
        <v>42</v>
      </c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</row>
    <row r="974" spans="1:62" ht="12.75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 t="s">
        <v>43</v>
      </c>
      <c r="W974" s="204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</row>
    <row r="975" spans="1:62" ht="12.75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 t="s">
        <v>44</v>
      </c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</row>
    <row r="976" spans="1:62" ht="12.75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</row>
    <row r="977" spans="1:62" ht="12.75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>
        <v>43</v>
      </c>
      <c r="V977" s="121" t="s">
        <v>17</v>
      </c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</row>
    <row r="978" spans="1:62" ht="12.75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 t="s">
        <v>18</v>
      </c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</row>
    <row r="979" spans="1:62" ht="12.75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 t="s">
        <v>20</v>
      </c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</row>
    <row r="980" spans="1:62" ht="12.75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 t="s">
        <v>22</v>
      </c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</row>
    <row r="981" spans="1:62" ht="12.75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 t="s">
        <v>24</v>
      </c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</row>
    <row r="982" spans="1:62" ht="12.75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 t="s">
        <v>25</v>
      </c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</row>
    <row r="983" spans="1:62" ht="12.75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 t="s">
        <v>26</v>
      </c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</row>
    <row r="984" spans="1:62" ht="12.75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 t="s">
        <v>27</v>
      </c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</row>
    <row r="985" spans="1:62" ht="12.75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 t="s">
        <v>28</v>
      </c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</row>
    <row r="986" spans="1:62" ht="12.75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 t="s">
        <v>29</v>
      </c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</row>
    <row r="987" spans="1:62" ht="12.75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 t="s">
        <v>30</v>
      </c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</row>
    <row r="988" spans="1:62" ht="12.75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 t="s">
        <v>31</v>
      </c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</row>
    <row r="989" spans="1:62" ht="12.75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 t="s">
        <v>32</v>
      </c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</row>
    <row r="990" spans="1:62" ht="12.75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 t="s">
        <v>33</v>
      </c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</row>
    <row r="991" spans="1:62" ht="12.75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 t="s">
        <v>35</v>
      </c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</row>
    <row r="992" spans="1:62" ht="12.75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 t="s">
        <v>37</v>
      </c>
      <c r="W992" s="204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</row>
    <row r="993" spans="1:62" ht="12.75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 t="s">
        <v>39</v>
      </c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</row>
    <row r="994" spans="1:62" ht="12.75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 t="s">
        <v>41</v>
      </c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</row>
    <row r="995" spans="1:62" ht="12.75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 t="s">
        <v>42</v>
      </c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</row>
    <row r="996" spans="1:62" ht="12.75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 t="s">
        <v>43</v>
      </c>
      <c r="W996" s="204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</row>
    <row r="997" spans="1:62" ht="12.75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 t="s">
        <v>44</v>
      </c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</row>
    <row r="998" spans="1:62" ht="12.75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</row>
    <row r="999" spans="1:62" ht="12.75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>
        <v>44</v>
      </c>
      <c r="V999" s="121" t="s">
        <v>17</v>
      </c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</row>
    <row r="1000" spans="1:62" ht="12.75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 t="s">
        <v>18</v>
      </c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</row>
    <row r="1001" spans="1:62" ht="12.75">
      <c r="A1001" s="121"/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 t="s">
        <v>20</v>
      </c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</row>
    <row r="1002" spans="1:62" ht="12.75">
      <c r="A1002" s="121"/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 t="s">
        <v>22</v>
      </c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</row>
    <row r="1003" spans="1:62" ht="12.75">
      <c r="A1003" s="121"/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 t="s">
        <v>24</v>
      </c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</row>
    <row r="1004" spans="1:62" ht="12.75">
      <c r="A1004" s="121"/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 t="s">
        <v>25</v>
      </c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</row>
    <row r="1005" spans="1:62" ht="12.75">
      <c r="A1005" s="121"/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 t="s">
        <v>26</v>
      </c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</row>
    <row r="1006" spans="1:62" ht="12.75">
      <c r="A1006" s="121"/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 t="s">
        <v>27</v>
      </c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</row>
    <row r="1007" spans="1:62" ht="12.75">
      <c r="A1007" s="121"/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 t="s">
        <v>28</v>
      </c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</row>
    <row r="1008" spans="1:62" ht="12.75">
      <c r="A1008" s="121"/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 t="s">
        <v>29</v>
      </c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</row>
    <row r="1009" spans="1:62" ht="12.75">
      <c r="A1009" s="121"/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 t="s">
        <v>30</v>
      </c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</row>
    <row r="1010" spans="1:62" ht="12.75">
      <c r="A1010" s="121"/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 t="s">
        <v>31</v>
      </c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</row>
    <row r="1011" spans="1:62" ht="12.75">
      <c r="A1011" s="121"/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 t="s">
        <v>32</v>
      </c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</row>
    <row r="1012" spans="1:62" ht="12.75">
      <c r="A1012" s="121"/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 t="s">
        <v>33</v>
      </c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</row>
    <row r="1013" spans="1:62" ht="12.75">
      <c r="A1013" s="121"/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 t="s">
        <v>35</v>
      </c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</row>
    <row r="1014" spans="1:62" ht="12.75">
      <c r="A1014" s="121"/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 t="s">
        <v>37</v>
      </c>
      <c r="W1014" s="204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</row>
    <row r="1015" spans="1:62" ht="12.75">
      <c r="A1015" s="121"/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 t="s">
        <v>39</v>
      </c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</row>
    <row r="1016" spans="1:62" ht="12.75">
      <c r="A1016" s="121"/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 t="s">
        <v>41</v>
      </c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</row>
    <row r="1017" spans="1:62" ht="12.75">
      <c r="A1017" s="121"/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 t="s">
        <v>42</v>
      </c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</row>
    <row r="1018" spans="1:62" ht="12.75">
      <c r="A1018" s="121"/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 t="s">
        <v>43</v>
      </c>
      <c r="W1018" s="204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</row>
    <row r="1019" spans="1:62" ht="12.75">
      <c r="A1019" s="121"/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 t="s">
        <v>44</v>
      </c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 t="s">
        <v>16</v>
      </c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</row>
    <row r="1020" spans="1:62" ht="12.75">
      <c r="A1020" s="121"/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 t="s">
        <v>16</v>
      </c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</row>
    <row r="1021" spans="1:62" ht="12.75">
      <c r="A1021" s="121"/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>
        <v>45</v>
      </c>
      <c r="V1021" s="121" t="s">
        <v>17</v>
      </c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</row>
    <row r="1022" spans="1:62" ht="12.75">
      <c r="A1022" s="121"/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 t="s">
        <v>18</v>
      </c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</row>
    <row r="1023" spans="1:62" ht="12.75">
      <c r="A1023" s="121"/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 t="s">
        <v>20</v>
      </c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</row>
    <row r="1024" spans="1:62" ht="12.75">
      <c r="A1024" s="121"/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 t="s">
        <v>22</v>
      </c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</row>
    <row r="1025" spans="1:62" ht="12.75">
      <c r="A1025" s="121"/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 t="s">
        <v>24</v>
      </c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</row>
    <row r="1026" spans="1:62" ht="12.75">
      <c r="A1026" s="121"/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 t="s">
        <v>25</v>
      </c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</row>
    <row r="1027" spans="1:62" ht="12.75">
      <c r="A1027" s="121"/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 t="s">
        <v>26</v>
      </c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</row>
    <row r="1028" spans="1:62" ht="12.75">
      <c r="A1028" s="121"/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 t="s">
        <v>27</v>
      </c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</row>
    <row r="1029" spans="1:62" ht="12.75">
      <c r="A1029" s="121"/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 t="s">
        <v>28</v>
      </c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</row>
    <row r="1030" spans="1:62" ht="12.75">
      <c r="A1030" s="121"/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 t="s">
        <v>29</v>
      </c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</row>
    <row r="1031" spans="1:62" ht="12.75">
      <c r="A1031" s="121"/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 t="s">
        <v>30</v>
      </c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</row>
    <row r="1032" spans="1:62" ht="12.75">
      <c r="A1032" s="121"/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 t="s">
        <v>31</v>
      </c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</row>
    <row r="1033" spans="1:62" ht="12.75">
      <c r="A1033" s="121"/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 t="s">
        <v>32</v>
      </c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</row>
    <row r="1034" spans="1:62" ht="12.75">
      <c r="A1034" s="121"/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 t="s">
        <v>33</v>
      </c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</row>
    <row r="1035" spans="1:62" ht="12.75">
      <c r="A1035" s="121"/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 t="s">
        <v>35</v>
      </c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</row>
    <row r="1036" spans="1:62" ht="12.75">
      <c r="A1036" s="121"/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 t="s">
        <v>37</v>
      </c>
      <c r="W1036" s="204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</row>
    <row r="1037" spans="1:62" ht="12.75">
      <c r="A1037" s="121"/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 t="s">
        <v>39</v>
      </c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</row>
    <row r="1038" spans="1:62" ht="12.75">
      <c r="A1038" s="121"/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 t="s">
        <v>41</v>
      </c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</row>
    <row r="1039" spans="1:62" ht="12.75">
      <c r="A1039" s="121"/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 t="s">
        <v>42</v>
      </c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</row>
    <row r="1040" spans="1:62" ht="12.75">
      <c r="A1040" s="121"/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 t="s">
        <v>43</v>
      </c>
      <c r="W1040" s="204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</row>
    <row r="1041" spans="1:62" ht="12.75">
      <c r="A1041" s="121"/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 t="s">
        <v>44</v>
      </c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</row>
    <row r="1042" spans="1:62" ht="12.75">
      <c r="A1042" s="121"/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</row>
    <row r="1043" spans="1:62" ht="12.75">
      <c r="A1043" s="121"/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>
        <v>46</v>
      </c>
      <c r="V1043" s="121" t="s">
        <v>17</v>
      </c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</row>
    <row r="1044" spans="1:62" ht="12.75">
      <c r="A1044" s="121"/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 t="s">
        <v>18</v>
      </c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</row>
    <row r="1045" spans="1:62" ht="12.75">
      <c r="A1045" s="121"/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 t="s">
        <v>20</v>
      </c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</row>
    <row r="1046" spans="1:62" ht="12.75">
      <c r="A1046" s="121"/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 t="s">
        <v>22</v>
      </c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</row>
    <row r="1047" spans="1:62" ht="12.75">
      <c r="A1047" s="121"/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 t="s">
        <v>24</v>
      </c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</row>
    <row r="1048" spans="1:62" ht="12.75">
      <c r="A1048" s="121"/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 t="s">
        <v>25</v>
      </c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</row>
    <row r="1049" spans="1:62" ht="12.75">
      <c r="A1049" s="121"/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 t="s">
        <v>26</v>
      </c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</row>
    <row r="1050" spans="1:62" ht="12.75">
      <c r="A1050" s="121"/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 t="s">
        <v>27</v>
      </c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</row>
    <row r="1051" spans="1:62" ht="12.75">
      <c r="A1051" s="121"/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 t="s">
        <v>28</v>
      </c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</row>
    <row r="1052" spans="1:62" ht="12.75">
      <c r="A1052" s="121"/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 t="s">
        <v>29</v>
      </c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</row>
    <row r="1053" spans="1:62" ht="12.75">
      <c r="A1053" s="121"/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 t="s">
        <v>30</v>
      </c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</row>
    <row r="1054" spans="1:62" ht="12.75">
      <c r="A1054" s="121"/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 t="s">
        <v>31</v>
      </c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</row>
    <row r="1055" spans="1:62" ht="12.75">
      <c r="A1055" s="121"/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 t="s">
        <v>32</v>
      </c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</row>
    <row r="1056" spans="1:62" ht="12.75">
      <c r="A1056" s="121"/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 t="s">
        <v>33</v>
      </c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</row>
    <row r="1057" spans="1:62" ht="12.75">
      <c r="A1057" s="121"/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 t="s">
        <v>35</v>
      </c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</row>
    <row r="1058" spans="1:62" ht="12.75">
      <c r="A1058" s="121"/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 t="s">
        <v>37</v>
      </c>
      <c r="W1058" s="204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</row>
    <row r="1059" spans="1:62" ht="12.75">
      <c r="A1059" s="121"/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 t="s">
        <v>39</v>
      </c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</row>
    <row r="1060" spans="1:62" ht="12.75">
      <c r="A1060" s="121"/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 t="s">
        <v>41</v>
      </c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</row>
    <row r="1061" spans="1:62" ht="12.75">
      <c r="A1061" s="121"/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 t="s">
        <v>42</v>
      </c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</row>
    <row r="1062" spans="1:62" ht="12.75">
      <c r="A1062" s="121"/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 t="s">
        <v>43</v>
      </c>
      <c r="W1062" s="204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</row>
    <row r="1063" spans="1:62" ht="12.75">
      <c r="A1063" s="121"/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 t="s">
        <v>44</v>
      </c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</row>
    <row r="1064" spans="1:62" ht="12.75">
      <c r="A1064" s="121"/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</row>
    <row r="1065" spans="1:62" ht="12.75">
      <c r="A1065" s="121"/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>
        <v>47</v>
      </c>
      <c r="V1065" s="121" t="s">
        <v>17</v>
      </c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</row>
    <row r="1066" spans="1:62" ht="12.75">
      <c r="A1066" s="121"/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 t="s">
        <v>18</v>
      </c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</row>
    <row r="1067" spans="1:62" ht="12.75">
      <c r="A1067" s="121"/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 t="s">
        <v>20</v>
      </c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</row>
    <row r="1068" spans="1:62" ht="12.75">
      <c r="A1068" s="121"/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 t="s">
        <v>22</v>
      </c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</row>
    <row r="1069" spans="1:62" ht="12.75">
      <c r="A1069" s="121"/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 t="s">
        <v>24</v>
      </c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</row>
    <row r="1070" spans="1:62" ht="12.75">
      <c r="A1070" s="121"/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 t="s">
        <v>25</v>
      </c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</row>
    <row r="1071" spans="1:62" ht="12.75">
      <c r="A1071" s="121"/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 t="s">
        <v>26</v>
      </c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</row>
    <row r="1072" spans="1:62" ht="12.75">
      <c r="A1072" s="121"/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 t="s">
        <v>27</v>
      </c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</row>
    <row r="1073" spans="1:62" ht="12.75">
      <c r="A1073" s="121"/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 t="s">
        <v>28</v>
      </c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</row>
    <row r="1074" spans="1:62" ht="12.75">
      <c r="A1074" s="121"/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 t="s">
        <v>29</v>
      </c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</row>
    <row r="1075" spans="1:62" ht="12.75">
      <c r="A1075" s="121"/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 t="s">
        <v>30</v>
      </c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</row>
    <row r="1076" spans="1:62" ht="12.75">
      <c r="A1076" s="121"/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 t="s">
        <v>31</v>
      </c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</row>
    <row r="1077" spans="1:62" ht="12.75">
      <c r="A1077" s="121"/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 t="s">
        <v>32</v>
      </c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</row>
    <row r="1078" spans="1:62" ht="12.75">
      <c r="A1078" s="121"/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 t="s">
        <v>33</v>
      </c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</row>
    <row r="1079" spans="1:62" ht="12.75">
      <c r="A1079" s="121"/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 t="s">
        <v>35</v>
      </c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</row>
    <row r="1080" spans="1:62" ht="12.75">
      <c r="A1080" s="121"/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 t="s">
        <v>37</v>
      </c>
      <c r="W1080" s="204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</row>
    <row r="1081" spans="1:62" ht="12.75">
      <c r="A1081" s="121"/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 t="s">
        <v>39</v>
      </c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</row>
    <row r="1082" spans="1:62" ht="12.75">
      <c r="A1082" s="121"/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 t="s">
        <v>41</v>
      </c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</row>
    <row r="1083" spans="1:62" ht="12.75">
      <c r="A1083" s="121"/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 t="s">
        <v>42</v>
      </c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</row>
    <row r="1084" spans="1:62" ht="12.75">
      <c r="A1084" s="121"/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 t="s">
        <v>43</v>
      </c>
      <c r="W1084" s="204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</row>
    <row r="1085" spans="1:62" ht="12.75">
      <c r="A1085" s="121"/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 t="s">
        <v>44</v>
      </c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</row>
    <row r="1086" spans="1:62" ht="12.75">
      <c r="A1086" s="121"/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</row>
    <row r="1087" spans="1:62" ht="12.75">
      <c r="A1087" s="121"/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>
        <v>48</v>
      </c>
      <c r="V1087" s="121" t="s">
        <v>17</v>
      </c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</row>
    <row r="1088" spans="1:62" ht="12.75">
      <c r="A1088" s="121"/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 t="s">
        <v>18</v>
      </c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</row>
    <row r="1089" spans="1:62" ht="12.75">
      <c r="A1089" s="121"/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 t="s">
        <v>20</v>
      </c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</row>
    <row r="1090" spans="1:62" ht="12.75">
      <c r="A1090" s="121"/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 t="s">
        <v>22</v>
      </c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</row>
    <row r="1091" spans="1:62" ht="12.75">
      <c r="A1091" s="121"/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 t="s">
        <v>24</v>
      </c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</row>
    <row r="1092" spans="1:62" ht="12.75">
      <c r="A1092" s="121"/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 t="s">
        <v>25</v>
      </c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</row>
    <row r="1093" spans="1:62" ht="12.75">
      <c r="A1093" s="121"/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 t="s">
        <v>26</v>
      </c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</row>
    <row r="1094" spans="1:62" ht="12.75">
      <c r="A1094" s="121"/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 t="s">
        <v>27</v>
      </c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</row>
    <row r="1095" spans="1:62" ht="12.75">
      <c r="A1095" s="121"/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 t="s">
        <v>28</v>
      </c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</row>
    <row r="1096" spans="1:62" ht="12.75">
      <c r="A1096" s="121"/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 t="s">
        <v>29</v>
      </c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</row>
    <row r="1097" spans="1:62" ht="12.75">
      <c r="A1097" s="121"/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 t="s">
        <v>30</v>
      </c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</row>
    <row r="1098" spans="1:62" ht="12.75">
      <c r="A1098" s="121"/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 t="s">
        <v>31</v>
      </c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</row>
    <row r="1099" spans="1:62" ht="12.75">
      <c r="A1099" s="121"/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 t="s">
        <v>32</v>
      </c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</row>
    <row r="1100" spans="1:62" ht="12.75">
      <c r="A1100" s="121"/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 t="s">
        <v>33</v>
      </c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</row>
    <row r="1101" spans="1:62" ht="12.75">
      <c r="A1101" s="121"/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 t="s">
        <v>35</v>
      </c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</row>
    <row r="1102" spans="1:62" ht="12.75">
      <c r="A1102" s="121"/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 t="s">
        <v>37</v>
      </c>
      <c r="W1102" s="204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</row>
    <row r="1103" spans="1:62" ht="12.75">
      <c r="A1103" s="121"/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 t="s">
        <v>39</v>
      </c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</row>
    <row r="1104" spans="1:62" ht="12.75">
      <c r="A1104" s="121"/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 t="s">
        <v>41</v>
      </c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</row>
    <row r="1105" spans="1:62" ht="12.75">
      <c r="A1105" s="121"/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 t="s">
        <v>42</v>
      </c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</row>
    <row r="1106" spans="1:62" ht="12.75">
      <c r="A1106" s="121"/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 t="s">
        <v>43</v>
      </c>
      <c r="W1106" s="204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</row>
    <row r="1107" spans="1:62" ht="12.75">
      <c r="A1107" s="121"/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 t="s">
        <v>44</v>
      </c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</row>
    <row r="1108" spans="1:62" ht="12.75">
      <c r="A1108" s="121"/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</row>
    <row r="1109" spans="1:62" ht="12.75">
      <c r="A1109" s="121"/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>
        <v>49</v>
      </c>
      <c r="V1109" s="121" t="s">
        <v>17</v>
      </c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</row>
    <row r="1110" spans="1:62" ht="12.75">
      <c r="A1110" s="121"/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 t="s">
        <v>18</v>
      </c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</row>
    <row r="1111" spans="1:62" ht="12.75">
      <c r="A1111" s="121"/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 t="s">
        <v>20</v>
      </c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</row>
    <row r="1112" spans="1:62" ht="12.75">
      <c r="A1112" s="121"/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 t="s">
        <v>22</v>
      </c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</row>
    <row r="1113" spans="1:62" ht="12.75">
      <c r="A1113" s="121"/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 t="s">
        <v>24</v>
      </c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</row>
    <row r="1114" spans="1:62" ht="12.75">
      <c r="A1114" s="121"/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 t="s">
        <v>25</v>
      </c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</row>
    <row r="1115" spans="1:62" ht="12.75">
      <c r="A1115" s="121"/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 t="s">
        <v>26</v>
      </c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</row>
    <row r="1116" spans="1:62" ht="12.75">
      <c r="A1116" s="121"/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 t="s">
        <v>27</v>
      </c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</row>
    <row r="1117" spans="1:62" ht="12.75">
      <c r="A1117" s="121"/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 t="s">
        <v>28</v>
      </c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</row>
    <row r="1118" spans="1:62" ht="12.75">
      <c r="A1118" s="121"/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 t="s">
        <v>29</v>
      </c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</row>
    <row r="1119" spans="1:62" ht="12.75">
      <c r="A1119" s="121"/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 t="s">
        <v>30</v>
      </c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</row>
    <row r="1120" spans="1:62" ht="12.75">
      <c r="A1120" s="121"/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 t="s">
        <v>31</v>
      </c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</row>
    <row r="1121" spans="1:62" ht="12.75">
      <c r="A1121" s="121"/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 t="s">
        <v>32</v>
      </c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</row>
    <row r="1122" spans="1:62" ht="12.75">
      <c r="A1122" s="121"/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 t="s">
        <v>33</v>
      </c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</row>
    <row r="1123" spans="1:62" ht="12.75">
      <c r="A1123" s="121"/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 t="s">
        <v>35</v>
      </c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</row>
    <row r="1124" spans="1:62" ht="12.75">
      <c r="A1124" s="121"/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 t="s">
        <v>37</v>
      </c>
      <c r="W1124" s="204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</row>
    <row r="1125" spans="1:62" ht="12.75">
      <c r="A1125" s="121"/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 t="s">
        <v>39</v>
      </c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</row>
    <row r="1126" spans="1:62" ht="12.75">
      <c r="A1126" s="121"/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 t="s">
        <v>41</v>
      </c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</row>
    <row r="1127" spans="1:62" ht="12.75">
      <c r="A1127" s="121"/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 t="s">
        <v>42</v>
      </c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</row>
    <row r="1128" spans="1:62" ht="12.75">
      <c r="A1128" s="121"/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 t="s">
        <v>43</v>
      </c>
      <c r="W1128" s="204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</row>
    <row r="1129" spans="1:62" ht="12.75">
      <c r="A1129" s="121"/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 t="s">
        <v>44</v>
      </c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</row>
    <row r="1130" spans="1:62" ht="12.75">
      <c r="A1130" s="121"/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</row>
    <row r="1131" spans="1:62" ht="12.75">
      <c r="A1131" s="121"/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>
        <v>50</v>
      </c>
      <c r="V1131" s="121" t="s">
        <v>17</v>
      </c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</row>
    <row r="1132" spans="1:62" ht="12.75">
      <c r="A1132" s="121"/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 t="s">
        <v>18</v>
      </c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</row>
    <row r="1133" spans="1:62" ht="12.75">
      <c r="A1133" s="121"/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 t="s">
        <v>20</v>
      </c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</row>
    <row r="1134" spans="1:62" ht="12.75">
      <c r="A1134" s="121"/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 t="s">
        <v>22</v>
      </c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</row>
    <row r="1135" spans="1:62" ht="12.75">
      <c r="A1135" s="121"/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 t="s">
        <v>24</v>
      </c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</row>
    <row r="1136" spans="1:62" ht="12.75">
      <c r="A1136" s="121"/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 t="s">
        <v>25</v>
      </c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</row>
    <row r="1137" spans="1:62" ht="12.75">
      <c r="A1137" s="121"/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 t="s">
        <v>26</v>
      </c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</row>
    <row r="1138" spans="1:62" ht="12.75">
      <c r="A1138" s="121"/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 t="s">
        <v>27</v>
      </c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</row>
    <row r="1139" spans="1:62" ht="12.75">
      <c r="A1139" s="121"/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 t="s">
        <v>28</v>
      </c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</row>
    <row r="1140" spans="1:62" ht="12.75">
      <c r="A1140" s="121"/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 t="s">
        <v>29</v>
      </c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</row>
    <row r="1141" spans="1:62" ht="12.75">
      <c r="A1141" s="121"/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 t="s">
        <v>30</v>
      </c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</row>
    <row r="1142" spans="1:62" ht="12.75">
      <c r="A1142" s="121"/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 t="s">
        <v>31</v>
      </c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</row>
    <row r="1143" spans="1:62" ht="12.75">
      <c r="A1143" s="121"/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 t="s">
        <v>32</v>
      </c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</row>
    <row r="1144" spans="1:62" ht="12.75">
      <c r="A1144" s="121"/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 t="s">
        <v>33</v>
      </c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</row>
    <row r="1145" spans="1:62" ht="12.75">
      <c r="A1145" s="121"/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 t="s">
        <v>35</v>
      </c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</row>
    <row r="1146" spans="1:62" ht="12.75">
      <c r="A1146" s="121"/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 t="s">
        <v>37</v>
      </c>
      <c r="W1146" s="204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</row>
    <row r="1147" spans="1:62" ht="12.75">
      <c r="A1147" s="121"/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 t="s">
        <v>39</v>
      </c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</row>
    <row r="1148" spans="1:62" ht="12.75">
      <c r="A1148" s="121"/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 t="s">
        <v>41</v>
      </c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</row>
    <row r="1149" spans="1:62" ht="12.75">
      <c r="A1149" s="121"/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 t="s">
        <v>42</v>
      </c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</row>
    <row r="1150" spans="1:62" ht="12.75">
      <c r="A1150" s="121"/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 t="s">
        <v>43</v>
      </c>
      <c r="W1150" s="204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</row>
    <row r="1151" spans="1:62" ht="12.75">
      <c r="A1151" s="121"/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 t="s">
        <v>44</v>
      </c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</row>
    <row r="1152" spans="1:62" ht="12.75">
      <c r="A1152" s="121"/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</row>
    <row r="1153" spans="1:62" ht="12.75">
      <c r="A1153" s="121"/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</row>
    <row r="1154" spans="1:62" ht="12.75">
      <c r="A1154" s="121"/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</row>
    <row r="1155" spans="1:62" ht="12.75">
      <c r="A1155" s="121"/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</row>
    <row r="1156" spans="1:62" ht="12.75">
      <c r="A1156" s="121"/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</row>
    <row r="1157" spans="1:62" ht="12.75">
      <c r="A1157" s="121"/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</row>
    <row r="1158" spans="1:62" ht="12.75">
      <c r="A1158" s="121"/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</row>
    <row r="1159" spans="1:62" ht="12.75">
      <c r="A1159" s="121"/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</row>
    <row r="1160" spans="1:62" ht="12.75">
      <c r="A1160" s="121"/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</row>
    <row r="1161" spans="1:62" ht="12.75">
      <c r="A1161" s="121"/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</row>
    <row r="1162" spans="1:62" ht="12.75">
      <c r="A1162" s="121"/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</row>
    <row r="1163" spans="1:62" ht="12.75">
      <c r="A1163" s="121"/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</row>
    <row r="1164" spans="1:62" ht="12.75">
      <c r="A1164" s="121"/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</row>
    <row r="1165" spans="1:62" ht="12.75">
      <c r="A1165" s="121"/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</row>
    <row r="1166" spans="1:62" ht="12.75">
      <c r="A1166" s="121"/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</row>
    <row r="1167" spans="1:62" ht="12.75">
      <c r="A1167" s="121"/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</row>
    <row r="1168" spans="1:62" ht="12.75">
      <c r="A1168" s="121"/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</row>
    <row r="1169" spans="1:62" ht="12.75">
      <c r="A1169" s="121"/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</row>
    <row r="1170" spans="1:62" ht="12.75">
      <c r="A1170" s="121"/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</row>
    <row r="1171" spans="1:62" ht="12.75">
      <c r="A1171" s="121"/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</row>
    <row r="1172" spans="1:62" ht="12.75">
      <c r="A1172" s="121"/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</row>
    <row r="1173" spans="1:62" ht="12.75">
      <c r="A1173" s="121"/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</row>
    <row r="1174" spans="1:62" ht="12.75">
      <c r="A1174" s="121"/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</row>
    <row r="1175" spans="1:62" ht="12.75">
      <c r="A1175" s="121"/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</row>
    <row r="1176" spans="1:62" ht="12.75">
      <c r="A1176" s="121"/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</row>
    <row r="1177" spans="1:62" ht="12.75">
      <c r="A1177" s="121"/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</row>
    <row r="1178" spans="1:62" ht="12.75">
      <c r="A1178" s="121"/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</row>
    <row r="1179" spans="1:62" ht="12.75">
      <c r="A1179" s="121"/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</row>
    <row r="1180" spans="1:62" ht="12.75">
      <c r="A1180" s="121"/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</row>
    <row r="1181" spans="1:62" ht="12.75">
      <c r="A1181" s="121"/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</row>
    <row r="1182" spans="1:62" ht="12.75">
      <c r="A1182" s="121"/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</row>
    <row r="1183" spans="1:62" ht="12.75">
      <c r="A1183" s="121"/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</row>
    <row r="1184" spans="1:62" ht="12.75">
      <c r="A1184" s="121"/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</row>
    <row r="1185" spans="1:62" ht="12.75">
      <c r="A1185" s="121"/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</row>
    <row r="1186" spans="1:62" ht="12.75">
      <c r="A1186" s="121"/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</row>
    <row r="1187" spans="1:62" ht="12.75">
      <c r="A1187" s="121"/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</row>
    <row r="1188" spans="1:62" ht="12.75">
      <c r="A1188" s="121"/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</row>
    <row r="1189" spans="1:62" ht="12.75">
      <c r="A1189" s="121"/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</row>
    <row r="1190" spans="1:62" ht="12.75">
      <c r="A1190" s="121"/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</row>
    <row r="1191" spans="1:62" ht="12.75">
      <c r="A1191" s="121"/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</row>
    <row r="1192" spans="1:62" ht="12.75">
      <c r="A1192" s="121"/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</row>
    <row r="1193" spans="1:62" ht="12.75">
      <c r="A1193" s="121"/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</row>
    <row r="1194" spans="1:62" ht="12.75">
      <c r="A1194" s="121"/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</row>
    <row r="1195" spans="1:62" ht="12.75">
      <c r="A1195" s="121"/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</row>
    <row r="1196" spans="1:62" ht="12.75">
      <c r="A1196" s="121"/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</row>
    <row r="1197" spans="1:62" ht="12.75">
      <c r="A1197" s="121"/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</row>
    <row r="1198" spans="1:62" ht="12.75">
      <c r="A1198" s="121"/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</row>
    <row r="1199" spans="1:62" ht="12.75">
      <c r="A1199" s="121"/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</row>
    <row r="1200" spans="1:62" ht="12.75">
      <c r="A1200" s="121"/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206" t="s">
        <v>284</v>
      </c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</row>
    <row r="1201" spans="1:62" ht="12.75">
      <c r="A1201" s="121"/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</row>
    <row r="1202" spans="1:62" ht="12.75">
      <c r="A1202" s="121"/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</row>
    <row r="1203" spans="1:62" ht="12.75">
      <c r="A1203" s="121"/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</row>
    <row r="1204" spans="1:62" ht="12.75">
      <c r="A1204" s="121"/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</row>
    <row r="1205" spans="1:62" ht="12.75">
      <c r="A1205" s="121"/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</row>
    <row r="1206" spans="1:62" ht="12.75">
      <c r="A1206" s="121"/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</row>
    <row r="1207" spans="1:62" ht="12.75">
      <c r="A1207" s="121"/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</row>
    <row r="1208" spans="1:62" ht="12.75">
      <c r="A1208" s="121"/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</row>
    <row r="1209" spans="1:62" ht="12.75">
      <c r="A1209" s="121"/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</row>
    <row r="1210" spans="1:62" ht="12.75">
      <c r="A1210" s="121"/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</row>
    <row r="1211" spans="1:62" ht="12.75">
      <c r="A1211" s="121"/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</row>
    <row r="1212" spans="1:62" ht="12.75">
      <c r="A1212" s="121"/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</row>
    <row r="1213" spans="1:62" ht="12.75">
      <c r="A1213" s="121"/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</row>
    <row r="1214" spans="1:62" ht="12.75">
      <c r="A1214" s="121"/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</row>
    <row r="1215" spans="1:62" ht="12.75">
      <c r="A1215" s="121"/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</row>
    <row r="1216" spans="1:62" ht="12.75">
      <c r="A1216" s="121"/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</row>
    <row r="1217" spans="1:62" ht="12.75">
      <c r="A1217" s="121"/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</row>
    <row r="1218" spans="1:62" ht="12.75">
      <c r="A1218" s="121"/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</row>
    <row r="1219" spans="1:62" ht="12.75">
      <c r="A1219" s="121"/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</row>
    <row r="1220" spans="1:62" ht="12.75">
      <c r="A1220" s="121"/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</row>
    <row r="1221" spans="1:62" ht="12.75">
      <c r="A1221" s="121"/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</row>
    <row r="1222" spans="1:62" ht="12.75">
      <c r="A1222" s="121"/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</row>
    <row r="1223" spans="1:62" ht="12.75">
      <c r="A1223" s="121"/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</row>
    <row r="1224" spans="1:62" ht="12.75">
      <c r="A1224" s="121"/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</row>
    <row r="1225" spans="1:62" ht="12.75">
      <c r="A1225" s="121"/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</row>
    <row r="1226" spans="1:62" ht="12.75">
      <c r="A1226" s="121"/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</row>
    <row r="1227" spans="1:62" ht="12.75">
      <c r="A1227" s="121"/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</row>
    <row r="1228" spans="1:62" ht="12.75">
      <c r="A1228" s="121"/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</row>
    <row r="1229" spans="1:62" ht="12.75">
      <c r="A1229" s="121"/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</row>
    <row r="1230" spans="1:62" ht="12.75">
      <c r="A1230" s="121"/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</row>
    <row r="1231" spans="1:62" ht="12.75">
      <c r="A1231" s="121"/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</row>
    <row r="1232" spans="1:62" ht="12.75">
      <c r="A1232" s="121"/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</row>
    <row r="1233" spans="1:62" ht="12.75">
      <c r="A1233" s="121"/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</row>
    <row r="1234" spans="1:62" ht="12.75">
      <c r="A1234" s="121"/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</row>
    <row r="1235" spans="1:62" ht="12.75">
      <c r="A1235" s="121"/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</row>
    <row r="1236" spans="1:62" ht="12.75">
      <c r="A1236" s="121"/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</row>
    <row r="1237" spans="1:62" ht="12.75">
      <c r="A1237" s="121"/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</row>
    <row r="1238" spans="1:62" ht="12.75">
      <c r="A1238" s="121"/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</row>
    <row r="1239" spans="1:62" ht="12.75">
      <c r="A1239" s="121"/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</row>
    <row r="1240" spans="1:62" ht="12.75">
      <c r="A1240" s="121"/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</row>
    <row r="1241" spans="1:62" ht="12.75">
      <c r="A1241" s="121"/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</row>
    <row r="1242" spans="1:62" ht="12.75">
      <c r="A1242" s="121"/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</row>
    <row r="1243" spans="1:62" ht="12.75">
      <c r="A1243" s="121"/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</row>
    <row r="1244" spans="1:62" ht="12.75">
      <c r="A1244" s="121"/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</row>
    <row r="1245" spans="1:62" ht="12.75">
      <c r="A1245" s="121"/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</row>
    <row r="1246" spans="1:62" ht="12.75">
      <c r="A1246" s="121"/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</row>
    <row r="1247" spans="1:62" ht="12.75">
      <c r="A1247" s="121"/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</row>
    <row r="1248" spans="1:62" ht="12.75">
      <c r="A1248" s="121"/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</row>
    <row r="1249" spans="1:62" ht="12.75">
      <c r="A1249" s="121"/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</row>
    <row r="1250" spans="1:62" ht="12.75">
      <c r="A1250" s="121"/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</row>
    <row r="1251" spans="1:62" ht="12.75">
      <c r="A1251" s="121"/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</row>
    <row r="1252" spans="1:62" ht="12.75">
      <c r="A1252" s="121"/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</row>
    <row r="1253" spans="1:62" ht="12.75">
      <c r="A1253" s="121"/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</row>
    <row r="1254" spans="1:62" ht="12.75">
      <c r="A1254" s="121"/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</row>
    <row r="1255" spans="1:62" ht="12.75">
      <c r="A1255" s="121"/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</row>
    <row r="1256" spans="1:62" ht="12.75">
      <c r="A1256" s="121"/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</row>
    <row r="1257" spans="1:62" ht="12.75">
      <c r="A1257" s="121"/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</row>
    <row r="1258" spans="1:62" ht="12.75">
      <c r="A1258" s="121"/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</row>
    <row r="1259" spans="1:62" ht="12.75">
      <c r="A1259" s="121"/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</row>
    <row r="1260" spans="1:62" ht="12.75">
      <c r="A1260" s="121"/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</row>
    <row r="1261" spans="1:62" ht="12.75">
      <c r="A1261" s="121"/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</row>
    <row r="1262" spans="1:62" ht="12.75">
      <c r="A1262" s="121"/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</row>
    <row r="1263" spans="1:62" ht="12.75">
      <c r="A1263" s="121"/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</row>
    <row r="1264" spans="1:62" ht="12.75">
      <c r="A1264" s="121"/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</row>
    <row r="1265" spans="1:62" ht="12.75">
      <c r="A1265" s="121"/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</row>
    <row r="1266" spans="1:62" ht="12.75">
      <c r="A1266" s="121"/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</row>
    <row r="1267" spans="1:62" ht="12.75">
      <c r="A1267" s="121"/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</row>
    <row r="1268" spans="1:62" ht="12.75">
      <c r="A1268" s="121"/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</row>
    <row r="1269" spans="1:62" ht="12.75">
      <c r="A1269" s="121"/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</row>
    <row r="1270" spans="1:62" ht="12.75">
      <c r="A1270" s="121"/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</row>
    <row r="1271" spans="1:62" ht="12.75">
      <c r="A1271" s="121"/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</row>
    <row r="1272" spans="1:62" ht="12.75">
      <c r="A1272" s="121"/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</row>
    <row r="1273" spans="1:62" ht="12.75">
      <c r="A1273" s="121"/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</row>
    <row r="1274" spans="1:62" ht="12.75">
      <c r="A1274" s="121"/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</row>
    <row r="1275" spans="1:62" ht="12.75">
      <c r="A1275" s="121"/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</row>
    <row r="1276" spans="1:62" ht="12.75">
      <c r="A1276" s="121"/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</row>
    <row r="1277" spans="1:62" ht="12.75">
      <c r="A1277" s="121"/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</row>
    <row r="1278" spans="1:62" ht="12.75">
      <c r="A1278" s="121"/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</row>
    <row r="1279" spans="1:62" ht="12.75">
      <c r="A1279" s="121"/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</row>
    <row r="1280" spans="1:62" ht="12.75">
      <c r="A1280" s="121"/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</row>
    <row r="1281" spans="1:62" ht="12.75">
      <c r="A1281" s="121"/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</row>
    <row r="1282" spans="1:62" ht="12.75">
      <c r="A1282" s="121"/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</row>
    <row r="1283" spans="1:62" ht="12.75">
      <c r="A1283" s="121"/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</row>
    <row r="1284" spans="1:62" ht="12.75">
      <c r="A1284" s="121"/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</row>
    <row r="1285" spans="1:62" ht="12.75">
      <c r="A1285" s="121"/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</row>
    <row r="1286" spans="1:62" ht="12.75">
      <c r="A1286" s="121"/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</row>
    <row r="1287" spans="1:62" ht="12.75">
      <c r="A1287" s="121"/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</row>
    <row r="1288" spans="1:62" ht="12.75">
      <c r="A1288" s="121"/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</row>
    <row r="1289" spans="1:62" ht="12.75">
      <c r="A1289" s="121"/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</row>
    <row r="1290" spans="1:62" ht="12.75">
      <c r="A1290" s="121"/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</row>
    <row r="1291" spans="1:62" ht="12.75">
      <c r="A1291" s="121"/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</row>
    <row r="1292" spans="1:62" ht="12.75">
      <c r="A1292" s="121"/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</row>
    <row r="1293" spans="1:62" ht="12.75">
      <c r="A1293" s="121"/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</row>
    <row r="1294" spans="1:62" ht="12.75">
      <c r="A1294" s="121"/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</row>
    <row r="1295" spans="1:62" ht="12.75">
      <c r="A1295" s="121"/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</row>
    <row r="1296" spans="1:62" ht="12.75">
      <c r="A1296" s="121"/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</row>
    <row r="1297" spans="1:62" ht="12.75">
      <c r="A1297" s="121"/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</row>
    <row r="1298" spans="1:62" ht="12.75">
      <c r="A1298" s="121"/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</row>
    <row r="1299" spans="1:62" ht="12.75">
      <c r="A1299" s="121"/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</row>
    <row r="1300" spans="1:62" ht="12.75">
      <c r="A1300" s="121"/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</row>
    <row r="1301" spans="1:62" ht="12.75">
      <c r="A1301" s="121"/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</row>
    <row r="1302" spans="1:62" ht="12.75">
      <c r="A1302" s="121"/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</row>
    <row r="1303" spans="1:62" ht="12.75">
      <c r="A1303" s="121"/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</row>
    <row r="1304" spans="1:62" ht="12.75">
      <c r="A1304" s="121"/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</row>
    <row r="1305" spans="1:62" ht="12.75">
      <c r="A1305" s="121"/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</row>
    <row r="1306" spans="1:62" ht="12.75">
      <c r="A1306" s="121"/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</row>
    <row r="1307" spans="1:62" ht="12.75">
      <c r="A1307" s="121"/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</row>
    <row r="1308" spans="1:62" ht="12.75">
      <c r="A1308" s="121"/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</row>
    <row r="1309" spans="1:62" ht="12.75">
      <c r="A1309" s="121"/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</row>
    <row r="1310" spans="1:62" ht="12.75">
      <c r="A1310" s="121"/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</row>
    <row r="1311" spans="1:62" ht="12.75">
      <c r="A1311" s="121"/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</row>
    <row r="1312" spans="1:62" ht="12.75">
      <c r="A1312" s="121"/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</row>
    <row r="1313" spans="1:62" ht="12.75">
      <c r="A1313" s="121"/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</row>
    <row r="1314" spans="1:62" ht="12.75">
      <c r="A1314" s="121"/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</row>
    <row r="1315" spans="1:62" ht="12.75">
      <c r="A1315" s="121"/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</row>
    <row r="1316" spans="1:62" ht="12.75">
      <c r="A1316" s="121"/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</row>
    <row r="1317" spans="1:62" ht="12.75">
      <c r="A1317" s="121"/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</row>
    <row r="1318" spans="1:62" ht="12.75">
      <c r="A1318" s="121"/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</row>
    <row r="1319" spans="1:62" ht="12.75">
      <c r="A1319" s="121"/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</row>
    <row r="1320" spans="1:62" ht="12.75">
      <c r="A1320" s="121"/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</row>
    <row r="1321" spans="1:62" ht="12.75">
      <c r="A1321" s="121"/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</row>
    <row r="1322" spans="1:62" ht="12.75">
      <c r="A1322" s="121"/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</row>
    <row r="1323" spans="1:62" ht="12.75">
      <c r="A1323" s="121"/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</row>
    <row r="1324" spans="1:62" ht="12.75">
      <c r="A1324" s="121"/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</row>
    <row r="1325" spans="1:62" ht="12.75">
      <c r="A1325" s="121"/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</row>
    <row r="1326" spans="1:62" ht="12.75">
      <c r="A1326" s="121"/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</row>
    <row r="1327" spans="1:62" ht="12.75">
      <c r="A1327" s="121"/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</row>
    <row r="1328" spans="1:62" ht="12.75">
      <c r="A1328" s="121"/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</row>
    <row r="1329" spans="1:62" ht="12.75">
      <c r="A1329" s="121"/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</row>
    <row r="1330" spans="1:62" ht="12.75">
      <c r="A1330" s="121"/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</row>
    <row r="1331" spans="1:62" ht="12.75">
      <c r="A1331" s="121"/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</row>
    <row r="1332" spans="1:62" ht="12.75">
      <c r="A1332" s="121"/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</row>
    <row r="1333" spans="1:62" ht="12.75">
      <c r="A1333" s="121"/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</row>
    <row r="1334" spans="1:62" ht="12.75">
      <c r="A1334" s="121"/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</row>
    <row r="1335" spans="1:62" ht="12.75">
      <c r="A1335" s="121"/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</row>
    <row r="1336" spans="1:62" ht="12.75">
      <c r="A1336" s="121"/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</row>
    <row r="1337" spans="1:62" ht="12.75">
      <c r="A1337" s="121"/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</row>
    <row r="1338" spans="1:62" ht="12.75">
      <c r="A1338" s="121"/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</row>
    <row r="1339" spans="1:62" ht="12.75">
      <c r="A1339" s="121"/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</row>
    <row r="1340" spans="1:62" ht="12.75">
      <c r="A1340" s="121"/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</row>
    <row r="1341" spans="1:62" ht="12.75">
      <c r="A1341" s="121"/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</row>
    <row r="1342" spans="1:62" ht="12.75">
      <c r="A1342" s="121"/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</row>
    <row r="1343" spans="1:62" ht="12.75">
      <c r="A1343" s="121"/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</row>
    <row r="1344" spans="1:62" ht="12.75">
      <c r="A1344" s="121"/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</row>
    <row r="1345" spans="1:62" ht="12.75">
      <c r="A1345" s="121"/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</row>
    <row r="1346" spans="1:62" ht="12.75">
      <c r="A1346" s="121"/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</row>
    <row r="1347" spans="1:62" ht="12.75">
      <c r="A1347" s="121"/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</row>
    <row r="1348" spans="1:62" ht="12.75">
      <c r="A1348" s="121"/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</row>
    <row r="1349" spans="1:62" ht="12.75">
      <c r="A1349" s="121"/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</row>
    <row r="1350" spans="1:62" ht="12.75">
      <c r="A1350" s="121"/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</row>
    <row r="1351" spans="1:62" ht="12.75">
      <c r="A1351" s="121"/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</row>
    <row r="1352" spans="1:62" ht="12.75">
      <c r="A1352" s="121"/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</row>
    <row r="1353" spans="1:62" ht="12.75">
      <c r="A1353" s="121"/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</row>
    <row r="1354" spans="1:62" ht="12.75">
      <c r="A1354" s="121"/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</row>
    <row r="1355" spans="1:62" ht="12.75">
      <c r="A1355" s="121"/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</row>
    <row r="1356" spans="1:62" ht="12.75">
      <c r="A1356" s="121"/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</row>
    <row r="1357" spans="1:62" ht="12.75">
      <c r="A1357" s="121"/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</row>
    <row r="1358" spans="1:62" ht="12.75">
      <c r="A1358" s="121"/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</row>
    <row r="1359" spans="1:62" ht="12.75">
      <c r="A1359" s="121"/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</row>
    <row r="1360" spans="1:62" ht="12.75">
      <c r="A1360" s="121"/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</row>
    <row r="1361" spans="1:62" ht="12.75">
      <c r="A1361" s="121"/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</row>
    <row r="1362" spans="1:62" ht="12.75">
      <c r="A1362" s="121"/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</row>
    <row r="1363" spans="1:62" ht="12.75">
      <c r="A1363" s="121"/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</row>
    <row r="1364" spans="1:62" ht="12.75">
      <c r="A1364" s="121"/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</row>
    <row r="1365" spans="1:62" ht="12.75">
      <c r="A1365" s="121"/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</row>
    <row r="1366" spans="1:62" ht="12.75">
      <c r="A1366" s="121"/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</row>
    <row r="1367" spans="1:62" ht="12.75">
      <c r="A1367" s="121"/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</row>
    <row r="1368" spans="1:62" ht="12.75">
      <c r="A1368" s="121"/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</row>
    <row r="1369" spans="1:62" ht="12.75">
      <c r="A1369" s="121"/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</row>
    <row r="1370" spans="1:62" ht="12.75">
      <c r="A1370" s="121"/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</row>
    <row r="1371" spans="1:62" ht="12.75">
      <c r="A1371" s="121"/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</row>
    <row r="1372" spans="1:62" ht="12.75">
      <c r="A1372" s="121"/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</row>
    <row r="1373" spans="1:62" ht="12.75">
      <c r="A1373" s="121"/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</row>
    <row r="1374" spans="1:62" ht="12.75">
      <c r="A1374" s="121"/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</row>
    <row r="1375" spans="1:62" ht="12.75">
      <c r="A1375" s="121"/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</row>
    <row r="1376" spans="1:62" ht="12.75">
      <c r="A1376" s="121"/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</row>
    <row r="1377" spans="1:62" ht="12.75">
      <c r="A1377" s="121"/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</row>
    <row r="1378" spans="1:62" ht="12.75">
      <c r="A1378" s="121"/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</row>
    <row r="1379" spans="1:62" ht="12.75">
      <c r="A1379" s="121"/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</row>
    <row r="1380" spans="1:62" ht="12.75">
      <c r="A1380" s="121"/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</row>
    <row r="1381" spans="1:62" ht="12.75">
      <c r="A1381" s="121"/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</row>
    <row r="1382" spans="1:62" ht="12.75">
      <c r="A1382" s="121"/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</row>
    <row r="1383" spans="1:62" ht="12.75">
      <c r="A1383" s="121"/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</row>
    <row r="1384" spans="1:62" ht="12.75">
      <c r="A1384" s="121"/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</row>
    <row r="1385" spans="1:62" ht="12.75">
      <c r="A1385" s="121"/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</row>
    <row r="1386" spans="1:62" ht="12.75">
      <c r="A1386" s="121"/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</row>
    <row r="1387" spans="1:62" ht="12.75">
      <c r="A1387" s="121"/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</row>
    <row r="1388" spans="1:62" ht="12.75">
      <c r="A1388" s="121"/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</row>
    <row r="1389" spans="1:62" ht="12.75">
      <c r="A1389" s="121"/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</row>
    <row r="1390" spans="1:62" ht="12.75">
      <c r="A1390" s="121"/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</row>
    <row r="1391" spans="1:62" ht="12.75">
      <c r="A1391" s="121"/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</row>
    <row r="1392" spans="1:62" ht="12.75">
      <c r="A1392" s="121"/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</row>
    <row r="1393" spans="1:62" ht="12.75">
      <c r="A1393" s="121"/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</row>
    <row r="1394" spans="1:62" ht="12.75">
      <c r="A1394" s="121"/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</row>
    <row r="1395" spans="1:62" ht="12.75">
      <c r="A1395" s="121"/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</row>
    <row r="1396" spans="1:62" ht="12.75">
      <c r="A1396" s="121"/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</row>
    <row r="1397" spans="1:62" ht="12.75">
      <c r="A1397" s="121"/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</row>
    <row r="1398" spans="1:62" ht="12.75">
      <c r="A1398" s="121"/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</row>
    <row r="1399" spans="1:62" ht="12.75">
      <c r="A1399" s="121"/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</row>
    <row r="1400" spans="1:62" ht="12.75">
      <c r="A1400" s="121"/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</row>
    <row r="1401" spans="1:62" ht="12.75">
      <c r="A1401" s="121"/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</row>
    <row r="1402" spans="1:62" ht="12.75">
      <c r="A1402" s="121"/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</row>
    <row r="1403" spans="1:62" ht="12.75">
      <c r="A1403" s="121"/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</row>
    <row r="1404" spans="1:62" ht="12.75">
      <c r="A1404" s="121"/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</row>
    <row r="1405" spans="1:62" ht="12.75">
      <c r="A1405" s="121"/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</row>
    <row r="1406" spans="1:62" ht="12.75">
      <c r="A1406" s="121"/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</row>
    <row r="1407" spans="1:62" ht="12.75">
      <c r="A1407" s="121"/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</row>
    <row r="1408" spans="1:62" ht="12.75">
      <c r="A1408" s="121"/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</row>
    <row r="1409" spans="1:62" ht="12.75">
      <c r="A1409" s="121"/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</row>
    <row r="1410" spans="1:62" ht="12.75">
      <c r="A1410" s="121"/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</row>
    <row r="1411" spans="1:62" ht="12.75">
      <c r="A1411" s="121"/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</row>
    <row r="1412" spans="1:62" ht="12.75">
      <c r="A1412" s="121"/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</row>
    <row r="1413" spans="1:62" ht="12.75">
      <c r="A1413" s="121"/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</row>
    <row r="1414" spans="1:62" ht="12.75">
      <c r="A1414" s="121"/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</row>
    <row r="1415" spans="1:62" ht="12.75">
      <c r="A1415" s="121"/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</row>
    <row r="1416" spans="1:62" ht="12.75">
      <c r="A1416" s="121"/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</row>
    <row r="1417" spans="1:62" ht="12.75">
      <c r="A1417" s="121"/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</row>
    <row r="1418" spans="1:62" ht="12.75">
      <c r="A1418" s="121"/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</row>
    <row r="1419" spans="1:62" ht="12.75">
      <c r="A1419" s="121"/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</row>
    <row r="1420" spans="1:62" ht="12.75">
      <c r="A1420" s="121"/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</row>
    <row r="1421" spans="1:62" ht="12.75">
      <c r="A1421" s="121"/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</row>
    <row r="1422" spans="1:62" ht="12.75">
      <c r="A1422" s="121"/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</row>
    <row r="1423" spans="1:62" ht="12.75">
      <c r="A1423" s="121"/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</row>
    <row r="1424" spans="1:62" ht="12.75">
      <c r="A1424" s="121"/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</row>
    <row r="1425" spans="1:62" ht="12.75">
      <c r="A1425" s="121"/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</row>
    <row r="1426" spans="1:62" ht="12.75">
      <c r="A1426" s="121"/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</row>
    <row r="1427" spans="1:62" ht="12.75">
      <c r="A1427" s="121"/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</row>
    <row r="1428" spans="1:62" ht="12.75">
      <c r="A1428" s="121"/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</row>
    <row r="1429" spans="1:62" ht="12.75">
      <c r="A1429" s="121"/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</row>
    <row r="1430" spans="1:62" ht="12.75">
      <c r="A1430" s="121"/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</row>
    <row r="1431" spans="1:62" ht="12.75">
      <c r="A1431" s="121"/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</row>
    <row r="1432" spans="1:62" ht="12.75">
      <c r="A1432" s="121"/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</row>
    <row r="1433" spans="1:62" ht="12.75">
      <c r="A1433" s="121"/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</row>
    <row r="1434" spans="1:62" ht="12.75">
      <c r="A1434" s="121"/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</row>
    <row r="1435" spans="1:62" ht="12.75">
      <c r="A1435" s="121"/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</row>
    <row r="1436" spans="1:62" ht="12.75">
      <c r="A1436" s="121"/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</row>
    <row r="1437" spans="1:62" ht="12.75">
      <c r="A1437" s="121"/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</row>
    <row r="1438" spans="1:62" ht="12.75">
      <c r="A1438" s="121"/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</row>
    <row r="1439" spans="1:62" ht="12.75">
      <c r="A1439" s="121"/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</row>
    <row r="1440" spans="1:62" ht="12.75">
      <c r="A1440" s="121"/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</row>
    <row r="1441" spans="1:62" ht="12.75">
      <c r="A1441" s="121"/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</row>
    <row r="1442" spans="1:62" ht="12.75">
      <c r="A1442" s="121"/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</row>
    <row r="1443" spans="1:62" ht="12.75">
      <c r="A1443" s="121"/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</row>
    <row r="1444" spans="1:62" ht="12.75">
      <c r="A1444" s="121"/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</row>
    <row r="1445" spans="1:62" ht="12.75">
      <c r="A1445" s="121"/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</row>
    <row r="1446" spans="1:62" ht="12.75">
      <c r="A1446" s="121"/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</row>
    <row r="1447" spans="1:62" ht="12.75">
      <c r="A1447" s="121"/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</row>
    <row r="1448" spans="1:62" ht="12.75">
      <c r="A1448" s="121"/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</row>
    <row r="1449" spans="1:62" ht="12.75">
      <c r="A1449" s="121"/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</row>
    <row r="1450" spans="1:62" ht="12.75">
      <c r="A1450" s="121"/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</row>
    <row r="1451" spans="1:62" ht="12.75">
      <c r="A1451" s="121"/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</row>
    <row r="1452" spans="1:62" ht="12.75">
      <c r="A1452" s="121"/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</row>
    <row r="1453" spans="1:62" ht="12.75">
      <c r="A1453" s="121"/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</row>
    <row r="1454" spans="1:62" ht="12.75">
      <c r="A1454" s="121"/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</row>
    <row r="1455" spans="1:62" ht="12.75">
      <c r="A1455" s="121"/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</row>
    <row r="1456" spans="1:62" ht="12.75">
      <c r="A1456" s="121"/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</row>
    <row r="1457" spans="1:62" ht="12.75">
      <c r="A1457" s="121"/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</row>
    <row r="1458" spans="1:62" ht="12.75">
      <c r="A1458" s="121"/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</row>
    <row r="1459" spans="1:62" ht="12.75">
      <c r="A1459" s="121"/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</row>
    <row r="1460" spans="1:62" ht="12.75">
      <c r="A1460" s="121"/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</row>
    <row r="1461" spans="1:62" ht="12.75">
      <c r="A1461" s="121"/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</row>
    <row r="1462" spans="1:62" ht="12.75">
      <c r="A1462" s="121"/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</row>
    <row r="1463" spans="1:62" ht="12.75">
      <c r="A1463" s="121"/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</row>
    <row r="1464" spans="1:62" ht="12.75">
      <c r="A1464" s="121"/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</row>
    <row r="1465" spans="1:62" ht="12.75">
      <c r="A1465" s="121"/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</row>
    <row r="1466" spans="1:62" ht="12.75">
      <c r="A1466" s="121"/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</row>
    <row r="1467" spans="1:62" ht="12.75">
      <c r="A1467" s="121"/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</row>
    <row r="1468" spans="1:62" ht="12.75">
      <c r="A1468" s="121"/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</row>
    <row r="1469" spans="1:62" ht="12.75">
      <c r="A1469" s="121"/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</row>
    <row r="1470" spans="1:62" ht="12.75">
      <c r="A1470" s="121"/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</row>
    <row r="1471" spans="1:62" ht="12.75">
      <c r="A1471" s="121"/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</row>
    <row r="1472" spans="1:62" ht="12.75">
      <c r="A1472" s="121"/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</row>
    <row r="1473" spans="1:62" ht="12.75">
      <c r="A1473" s="121"/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</row>
    <row r="1474" spans="1:62" ht="12.75">
      <c r="A1474" s="121"/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</row>
    <row r="1475" spans="1:62" ht="12.75">
      <c r="A1475" s="121"/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</row>
    <row r="1476" spans="1:62" ht="12.75">
      <c r="A1476" s="121"/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</row>
    <row r="1477" spans="1:62" ht="12.75">
      <c r="A1477" s="121"/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</row>
    <row r="1478" spans="1:62" ht="12.75">
      <c r="A1478" s="121"/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</row>
    <row r="1479" spans="1:62" ht="12.75">
      <c r="A1479" s="121"/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</row>
    <row r="1480" spans="1:62" ht="12.75">
      <c r="A1480" s="121"/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</row>
    <row r="1481" spans="1:62" ht="12.75">
      <c r="A1481" s="121"/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</row>
    <row r="1482" spans="1:62" ht="12.75">
      <c r="A1482" s="121"/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</row>
    <row r="1483" spans="1:62" ht="12.75">
      <c r="A1483" s="121"/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</row>
    <row r="1484" spans="1:62" ht="12.75">
      <c r="A1484" s="121"/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</row>
    <row r="1485" spans="1:62" ht="12.75">
      <c r="A1485" s="121"/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</row>
    <row r="1486" spans="1:62" ht="12.75">
      <c r="A1486" s="121"/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</row>
    <row r="1487" spans="1:62" ht="12.75">
      <c r="A1487" s="121"/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</row>
    <row r="1488" spans="1:62" ht="12.75">
      <c r="A1488" s="121"/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</row>
    <row r="1489" spans="1:62" ht="12.75">
      <c r="A1489" s="121"/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</row>
    <row r="1490" spans="1:62" ht="12.75">
      <c r="A1490" s="121"/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</row>
    <row r="1491" spans="1:62" ht="12.75">
      <c r="A1491" s="121"/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</row>
    <row r="1492" spans="1:62" ht="12.75">
      <c r="A1492" s="121"/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</row>
    <row r="1493" spans="1:62" ht="12.75">
      <c r="A1493" s="121"/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</row>
    <row r="1494" spans="1:62" ht="12.75">
      <c r="A1494" s="121"/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</row>
    <row r="1495" spans="1:62" ht="12.75">
      <c r="A1495" s="121"/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</row>
    <row r="1496" spans="1:62" ht="12.75">
      <c r="A1496" s="121"/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</row>
    <row r="1497" spans="1:62" ht="12.75">
      <c r="A1497" s="121"/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</row>
    <row r="1498" spans="1:62" ht="12.75">
      <c r="A1498" s="121"/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</row>
    <row r="1499" spans="1:62" ht="12.75">
      <c r="A1499" s="121"/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</row>
    <row r="1500" spans="1:62" ht="12.75">
      <c r="A1500" s="121"/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</row>
    <row r="1501" spans="1:62" ht="12.75">
      <c r="A1501" s="121"/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</row>
    <row r="1502" spans="1:62" ht="12.75">
      <c r="A1502" s="121"/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</row>
    <row r="1503" spans="1:62" ht="12.75">
      <c r="A1503" s="121"/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</row>
    <row r="1504" spans="1:62" ht="12.75">
      <c r="A1504" s="121"/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</row>
    <row r="1505" spans="1:62" ht="12.75">
      <c r="A1505" s="121"/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</row>
    <row r="1506" spans="1:62" ht="12.75">
      <c r="A1506" s="121"/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</row>
    <row r="1507" spans="1:62" ht="12.75">
      <c r="A1507" s="121"/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</row>
    <row r="1508" spans="1:62" ht="12.75">
      <c r="A1508" s="121"/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</row>
    <row r="1509" spans="1:62" ht="12.75">
      <c r="A1509" s="121"/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</row>
    <row r="1510" spans="1:62" ht="12.75">
      <c r="A1510" s="121"/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</row>
    <row r="1511" spans="1:62" ht="12.75">
      <c r="A1511" s="121"/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</row>
    <row r="1512" spans="1:62" ht="12.75">
      <c r="A1512" s="121"/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</row>
    <row r="1513" spans="1:62" ht="12.75">
      <c r="A1513" s="121"/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</row>
    <row r="1514" spans="1:62" ht="12.75">
      <c r="A1514" s="121"/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</row>
    <row r="1515" spans="1:62" ht="12.75">
      <c r="A1515" s="121"/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</row>
    <row r="1516" spans="1:62" ht="12.75">
      <c r="A1516" s="121"/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</row>
    <row r="1517" spans="1:62" ht="12.75">
      <c r="A1517" s="121"/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</row>
    <row r="1518" spans="1:62" ht="12.75">
      <c r="A1518" s="121"/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</row>
    <row r="1519" spans="1:62" ht="12.75">
      <c r="A1519" s="121"/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</row>
    <row r="1520" spans="1:62" ht="12.75">
      <c r="A1520" s="121"/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</row>
    <row r="1521" spans="1:62" ht="12.75">
      <c r="A1521" s="121"/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</row>
    <row r="1522" spans="1:62" ht="12.75">
      <c r="A1522" s="121"/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</row>
    <row r="1523" spans="1:62" ht="12.75">
      <c r="A1523" s="121"/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</row>
    <row r="1524" spans="1:62" ht="12.75">
      <c r="A1524" s="121"/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</row>
    <row r="1525" spans="1:62" ht="12.75">
      <c r="A1525" s="121"/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</row>
    <row r="1526" spans="1:62" ht="12.75">
      <c r="A1526" s="121"/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</row>
    <row r="1527" spans="1:62" ht="12.75">
      <c r="A1527" s="121"/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</row>
    <row r="1528" spans="1:62" ht="12.75">
      <c r="A1528" s="121"/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</row>
    <row r="1529" spans="1:62" ht="12.75">
      <c r="A1529" s="121"/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</row>
    <row r="1530" spans="1:62" ht="12.75">
      <c r="A1530" s="121"/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</row>
    <row r="1531" spans="1:62" ht="12.75">
      <c r="A1531" s="121"/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</row>
    <row r="1532" spans="1:62" ht="12.75">
      <c r="A1532" s="121"/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</row>
    <row r="1533" spans="1:62" ht="12.75">
      <c r="A1533" s="121"/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</row>
    <row r="1534" spans="1:62" ht="12.75">
      <c r="A1534" s="121"/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</row>
    <row r="1535" spans="1:62" ht="12.75">
      <c r="A1535" s="121"/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</row>
    <row r="1536" spans="1:62" ht="12.75">
      <c r="A1536" s="121"/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</row>
    <row r="1537" spans="1:62" ht="12.75">
      <c r="A1537" s="121"/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</row>
    <row r="1538" spans="1:62" ht="12.75">
      <c r="A1538" s="121"/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</row>
    <row r="1539" spans="1:62" ht="12.75">
      <c r="A1539" s="121"/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</row>
    <row r="1540" spans="1:62" ht="12.75">
      <c r="A1540" s="121"/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</row>
    <row r="1541" spans="1:62" ht="12.75">
      <c r="A1541" s="121"/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</row>
    <row r="1542" spans="1:62" ht="12.75">
      <c r="A1542" s="121"/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</row>
    <row r="1543" spans="1:62" ht="12.75">
      <c r="A1543" s="121"/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</row>
    <row r="1544" spans="1:62" ht="12.75">
      <c r="A1544" s="121"/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</row>
    <row r="1545" spans="1:62" ht="12.75">
      <c r="A1545" s="121"/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</row>
    <row r="1546" spans="1:62" ht="12.75">
      <c r="A1546" s="121"/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</row>
    <row r="1547" spans="1:62" ht="12.75">
      <c r="A1547" s="121"/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</row>
    <row r="1548" spans="1:62" ht="12.75">
      <c r="A1548" s="121"/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</row>
    <row r="1549" spans="1:62" ht="12.75">
      <c r="A1549" s="121"/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</row>
    <row r="1550" spans="1:62" ht="12.75">
      <c r="A1550" s="121"/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</row>
    <row r="1551" spans="1:62" ht="12.75">
      <c r="A1551" s="121"/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</row>
    <row r="1552" spans="1:62" ht="12.75">
      <c r="A1552" s="121"/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</row>
    <row r="1553" spans="1:62" ht="12.75">
      <c r="A1553" s="121"/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</row>
    <row r="1554" spans="1:62" ht="12.75">
      <c r="A1554" s="121"/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</row>
    <row r="1555" spans="1:62" ht="12.75">
      <c r="A1555" s="121"/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</row>
    <row r="1556" spans="1:62" ht="12.75">
      <c r="A1556" s="121"/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</row>
    <row r="1557" spans="1:62" ht="12.75">
      <c r="A1557" s="121"/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</row>
    <row r="1558" spans="1:62" ht="12.75">
      <c r="A1558" s="121"/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</row>
    <row r="1559" spans="1:62" ht="12.75">
      <c r="A1559" s="121"/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</row>
    <row r="1560" spans="1:62" ht="12.75">
      <c r="A1560" s="121"/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</row>
    <row r="1561" spans="1:62" ht="12.75">
      <c r="A1561" s="121"/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</row>
    <row r="1562" spans="1:62" ht="12.75">
      <c r="A1562" s="121"/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</row>
    <row r="1563" spans="1:62" ht="12.75">
      <c r="A1563" s="121"/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</row>
    <row r="1564" spans="1:62" ht="12.75">
      <c r="A1564" s="121"/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</row>
    <row r="1565" spans="1:62" ht="12.75">
      <c r="A1565" s="121"/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</row>
    <row r="1566" spans="1:62" ht="12.75">
      <c r="A1566" s="121"/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</row>
    <row r="1567" spans="1:62" ht="12.75">
      <c r="A1567" s="121"/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</row>
    <row r="1568" spans="1:62" ht="12.75">
      <c r="A1568" s="121"/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</row>
    <row r="1569" spans="1:62" ht="12.75">
      <c r="A1569" s="121"/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</row>
    <row r="1570" spans="1:62" ht="12.75">
      <c r="A1570" s="121"/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</row>
    <row r="1571" spans="1:62" ht="12.75">
      <c r="A1571" s="121"/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</row>
    <row r="1572" spans="1:62" ht="12.75">
      <c r="A1572" s="121"/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</row>
    <row r="1573" spans="1:62" ht="12.75">
      <c r="A1573" s="121"/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</row>
    <row r="1574" spans="1:62" ht="12.75">
      <c r="A1574" s="121"/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</row>
    <row r="1575" spans="1:62" ht="12.75">
      <c r="A1575" s="121"/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</row>
    <row r="1576" spans="1:62" ht="12.75">
      <c r="A1576" s="121"/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</row>
    <row r="1577" spans="1:62" ht="12.75">
      <c r="A1577" s="121"/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</row>
    <row r="1578" spans="1:62" ht="12.75">
      <c r="A1578" s="121"/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</row>
    <row r="1579" spans="1:62" ht="12.75">
      <c r="A1579" s="121"/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</row>
    <row r="1580" spans="1:62" ht="12.75">
      <c r="A1580" s="121"/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</row>
    <row r="1581" spans="1:62" ht="12.75">
      <c r="A1581" s="121"/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</row>
    <row r="1582" spans="1:62" ht="12.75">
      <c r="A1582" s="121"/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</row>
    <row r="1583" spans="1:62" ht="12.75">
      <c r="A1583" s="121"/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</row>
    <row r="1584" spans="1:62" ht="12.75">
      <c r="A1584" s="121"/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</row>
    <row r="1585" spans="1:62" ht="12.75">
      <c r="A1585" s="121"/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</row>
    <row r="1586" spans="1:62" ht="12.75">
      <c r="A1586" s="121"/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</row>
    <row r="1587" spans="1:62" ht="12.75">
      <c r="A1587" s="121"/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</row>
    <row r="1588" spans="1:62" ht="12.75">
      <c r="A1588" s="121"/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</row>
    <row r="1589" spans="1:62" ht="12.75">
      <c r="A1589" s="121"/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</row>
    <row r="1590" spans="1:62" ht="12.75">
      <c r="A1590" s="121"/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</row>
    <row r="1591" spans="1:62" ht="12.75">
      <c r="A1591" s="121"/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</row>
    <row r="1592" spans="1:62" ht="12.75">
      <c r="A1592" s="121"/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</row>
    <row r="1593" spans="1:62" ht="12.75">
      <c r="A1593" s="121"/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</row>
    <row r="1594" spans="1:62" ht="12.75">
      <c r="A1594" s="121"/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</row>
    <row r="1595" spans="1:62" ht="12.75">
      <c r="A1595" s="121"/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</row>
    <row r="1596" spans="1:62" ht="12.75">
      <c r="A1596" s="121"/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</row>
    <row r="1597" spans="1:62" ht="12.75">
      <c r="A1597" s="121"/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</row>
    <row r="1598" spans="1:62" ht="12.75">
      <c r="A1598" s="121"/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</row>
    <row r="1599" spans="1:62" ht="12.75">
      <c r="A1599" s="121"/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</row>
    <row r="1600" spans="1:62" ht="12.75">
      <c r="A1600" s="121"/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</row>
    <row r="1601" spans="1:62" ht="12.75">
      <c r="A1601" s="121"/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</row>
    <row r="1602" spans="1:62" ht="12.75">
      <c r="A1602" s="121"/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</row>
    <row r="1603" spans="1:62" ht="12.75">
      <c r="A1603" s="121"/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</row>
    <row r="1604" spans="1:62" ht="12.75">
      <c r="A1604" s="121"/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</row>
    <row r="1605" spans="1:62" ht="12.75">
      <c r="A1605" s="121"/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</row>
    <row r="1606" spans="1:62" ht="12.75">
      <c r="A1606" s="121"/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</row>
    <row r="1607" spans="1:62" ht="12.75">
      <c r="A1607" s="121"/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</row>
    <row r="1608" spans="1:62" ht="12.75">
      <c r="A1608" s="121"/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</row>
    <row r="1609" spans="1:62" ht="12.75">
      <c r="A1609" s="121"/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</row>
    <row r="1610" spans="1:62" ht="12.75">
      <c r="A1610" s="121"/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</row>
    <row r="1611" spans="1:62" ht="12.75">
      <c r="A1611" s="121"/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</row>
    <row r="1612" spans="1:62" ht="12.75">
      <c r="A1612" s="121"/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</row>
    <row r="1613" spans="1:62" ht="12.75">
      <c r="A1613" s="121"/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</row>
    <row r="1614" spans="1:62" ht="12.75">
      <c r="A1614" s="121"/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</row>
    <row r="1615" spans="1:62" ht="12.75">
      <c r="A1615" s="121"/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</row>
    <row r="1616" spans="1:62" ht="12.75">
      <c r="A1616" s="121"/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</row>
    <row r="1617" spans="1:62" ht="12.75">
      <c r="A1617" s="121"/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</row>
    <row r="1618" spans="1:62" ht="12.75">
      <c r="A1618" s="121"/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</row>
    <row r="1619" spans="1:62" ht="12.75">
      <c r="A1619" s="121"/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</row>
    <row r="1620" spans="1:62" ht="12.75">
      <c r="A1620" s="121"/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</row>
    <row r="1621" spans="1:62" ht="12.75">
      <c r="A1621" s="121"/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</row>
    <row r="1622" spans="1:62" ht="12.75">
      <c r="A1622" s="121"/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</row>
    <row r="1623" spans="1:62" ht="12.75">
      <c r="A1623" s="121"/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</row>
    <row r="1624" spans="1:62" ht="12.75">
      <c r="A1624" s="121"/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</row>
    <row r="1625" spans="1:62" ht="12.75">
      <c r="A1625" s="121"/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</row>
    <row r="1626" spans="1:62" ht="12.75">
      <c r="A1626" s="121"/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</row>
    <row r="1627" spans="1:62" ht="12.75">
      <c r="A1627" s="121"/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</row>
    <row r="1628" spans="1:62" ht="12.75">
      <c r="A1628" s="121"/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</row>
    <row r="1629" spans="1:62" ht="12.75">
      <c r="A1629" s="121"/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</row>
    <row r="1630" spans="1:62" ht="12.75">
      <c r="A1630" s="121"/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</row>
    <row r="1631" spans="1:62" ht="12.75">
      <c r="A1631" s="121"/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</row>
    <row r="1632" spans="1:62" ht="12.75">
      <c r="A1632" s="121"/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</row>
    <row r="1633" spans="1:62" ht="12.75">
      <c r="A1633" s="121"/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</row>
    <row r="1634" spans="1:62" ht="12.75">
      <c r="A1634" s="121"/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</row>
    <row r="1635" spans="1:62" ht="12.75">
      <c r="A1635" s="121"/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</row>
    <row r="1636" spans="1:62" ht="12.75">
      <c r="A1636" s="121"/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</row>
    <row r="1637" spans="1:62" ht="12.75">
      <c r="A1637" s="121"/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</row>
    <row r="1638" spans="1:62" ht="12.75">
      <c r="A1638" s="121"/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</row>
    <row r="1639" spans="1:62" ht="12.75">
      <c r="A1639" s="121"/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</row>
    <row r="1640" spans="1:62" ht="12.75">
      <c r="A1640" s="121"/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</row>
    <row r="1641" spans="1:62" ht="12.75">
      <c r="A1641" s="121"/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</row>
    <row r="1642" spans="1:62" ht="12.75">
      <c r="A1642" s="121"/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</row>
    <row r="1643" spans="1:62" ht="12.75">
      <c r="A1643" s="121"/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</row>
    <row r="1644" spans="1:62" ht="12.75">
      <c r="A1644" s="121"/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</row>
    <row r="1645" spans="1:62" ht="12.75">
      <c r="A1645" s="121"/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</row>
    <row r="1646" spans="1:62" ht="12.75">
      <c r="A1646" s="121"/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</row>
    <row r="1647" spans="1:62" ht="12.75">
      <c r="A1647" s="121"/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</row>
    <row r="1648" spans="1:62" ht="12.75">
      <c r="A1648" s="121"/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</row>
    <row r="1649" spans="1:62" ht="12.75">
      <c r="A1649" s="121"/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</row>
    <row r="1650" spans="1:62" ht="12.75">
      <c r="A1650" s="121"/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</row>
    <row r="1651" spans="1:62" ht="12.75">
      <c r="A1651" s="121"/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</row>
    <row r="1652" spans="1:62" ht="12.75">
      <c r="A1652" s="121"/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</row>
    <row r="1653" spans="1:62" ht="12.75">
      <c r="A1653" s="121"/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</row>
    <row r="1654" spans="1:62" ht="12.75">
      <c r="A1654" s="121"/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</row>
    <row r="1655" spans="1:62" ht="12.75">
      <c r="A1655" s="121"/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</row>
    <row r="1656" spans="1:62" ht="12.75">
      <c r="A1656" s="121"/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</row>
    <row r="1657" spans="1:62" ht="12.75">
      <c r="A1657" s="121"/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</row>
    <row r="1658" spans="1:62" ht="12.75">
      <c r="A1658" s="121"/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</row>
    <row r="1659" spans="1:62" ht="12.75">
      <c r="A1659" s="121"/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</row>
    <row r="1660" spans="1:62" ht="12.75">
      <c r="A1660" s="121"/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</row>
    <row r="1661" spans="1:62" ht="12.75">
      <c r="A1661" s="121"/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</row>
    <row r="1662" spans="1:62" ht="12.75">
      <c r="A1662" s="121"/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</row>
    <row r="1663" spans="1:62" ht="12.75">
      <c r="A1663" s="121"/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</row>
    <row r="1664" spans="1:62" ht="12.75">
      <c r="A1664" s="121"/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</row>
    <row r="1665" spans="1:62" ht="12.75">
      <c r="A1665" s="121"/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</row>
    <row r="1666" spans="1:62" ht="12.75">
      <c r="A1666" s="121"/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206" t="s">
        <v>284</v>
      </c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</row>
    <row r="1667" spans="1:62" ht="12.75">
      <c r="A1667" s="121"/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</row>
    <row r="1668" spans="1:62" ht="12.75">
      <c r="A1668" s="121"/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</row>
    <row r="1669" spans="1:62" ht="12.75">
      <c r="A1669" s="121"/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</row>
    <row r="1670" spans="1:62" ht="12.75">
      <c r="A1670" s="121"/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</row>
    <row r="1671" spans="1:62" ht="12.75">
      <c r="A1671" s="121"/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</row>
    <row r="1672" spans="1:62" ht="12.75">
      <c r="A1672" s="121"/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</row>
    <row r="1673" spans="1:62" ht="12.75">
      <c r="A1673" s="121"/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</row>
    <row r="1674" spans="1:62" ht="12.75">
      <c r="A1674" s="121"/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</row>
    <row r="1675" spans="1:62" ht="12.75">
      <c r="A1675" s="121"/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</row>
    <row r="1676" spans="1:62" ht="12.75">
      <c r="A1676" s="121"/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</row>
    <row r="1677" spans="1:62" ht="12.75">
      <c r="A1677" s="121"/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</row>
    <row r="1678" spans="1:62" ht="12.75">
      <c r="A1678" s="121"/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</row>
    <row r="1679" spans="1:62" ht="12.75">
      <c r="A1679" s="121"/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</row>
    <row r="1680" spans="1:62" ht="12.75">
      <c r="A1680" s="121"/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</row>
    <row r="1681" spans="1:62" ht="12.75">
      <c r="A1681" s="121"/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</row>
    <row r="1682" spans="1:62" ht="12.75">
      <c r="A1682" s="121"/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</row>
    <row r="1683" spans="1:62" ht="12.75">
      <c r="A1683" s="121"/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</row>
    <row r="1684" spans="1:62" ht="12.75">
      <c r="A1684" s="121"/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</row>
    <row r="1685" spans="1:62" ht="12.75">
      <c r="A1685" s="121"/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</row>
    <row r="1686" spans="1:62" ht="12.75">
      <c r="A1686" s="121"/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</row>
    <row r="1687" spans="1:62" ht="12.75">
      <c r="A1687" s="121"/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</row>
    <row r="1688" spans="1:62" ht="12.75">
      <c r="A1688" s="121"/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</row>
    <row r="1689" spans="1:62" ht="12.75">
      <c r="A1689" s="121"/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</row>
    <row r="1690" spans="1:62" ht="12.75">
      <c r="A1690" s="121"/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</row>
    <row r="1691" spans="1:62" ht="12.75">
      <c r="A1691" s="121"/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</row>
    <row r="1692" spans="1:62" ht="12.75">
      <c r="A1692" s="121"/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</row>
    <row r="1693" spans="1:62" ht="12.75">
      <c r="A1693" s="121"/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</row>
    <row r="1694" spans="1:62" ht="12.75">
      <c r="A1694" s="121"/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</row>
    <row r="1695" spans="1:62" ht="12.75">
      <c r="A1695" s="121"/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</row>
    <row r="1696" spans="1:62" ht="12.75">
      <c r="A1696" s="121"/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</row>
    <row r="1697" spans="1:62" ht="12.75">
      <c r="A1697" s="121"/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</row>
    <row r="1698" spans="1:62" ht="12.75">
      <c r="A1698" s="121"/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</row>
    <row r="1699" spans="1:62" ht="12.75">
      <c r="A1699" s="121"/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</row>
    <row r="1700" spans="1:62" ht="12.75">
      <c r="A1700" s="121"/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</row>
    <row r="1701" spans="1:62" ht="12.75">
      <c r="A1701" s="121"/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</row>
    <row r="1702" spans="1:62" ht="12.75">
      <c r="A1702" s="121"/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</row>
    <row r="1703" spans="1:62" ht="12.75">
      <c r="A1703" s="121"/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</row>
    <row r="1704" spans="1:62" ht="12.75">
      <c r="A1704" s="121"/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</row>
    <row r="1705" spans="1:62" ht="12.75">
      <c r="A1705" s="121"/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</row>
    <row r="1706" spans="1:62" ht="12.75">
      <c r="A1706" s="121"/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</row>
    <row r="1707" spans="1:62" ht="12.75">
      <c r="A1707" s="121"/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</row>
    <row r="1708" spans="1:62" ht="12.75">
      <c r="A1708" s="121"/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</row>
    <row r="1709" spans="1:62" ht="12.75">
      <c r="A1709" s="121"/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</row>
    <row r="1710" spans="1:62" ht="12.75">
      <c r="A1710" s="121"/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</row>
    <row r="1711" spans="1:62" ht="12.75">
      <c r="A1711" s="121"/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</row>
    <row r="1712" spans="1:62" ht="12.75">
      <c r="A1712" s="121"/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</row>
    <row r="1713" spans="1:62" ht="12.75">
      <c r="A1713" s="121"/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</row>
    <row r="1714" spans="1:62" ht="12.75">
      <c r="A1714" s="121"/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</row>
    <row r="1715" spans="1:62" ht="12.75">
      <c r="A1715" s="121"/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</row>
    <row r="1716" spans="1:62" ht="12.75">
      <c r="A1716" s="121"/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</row>
    <row r="1717" spans="1:62" ht="12.75">
      <c r="A1717" s="121"/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</row>
    <row r="1718" spans="1:62" ht="12.75">
      <c r="A1718" s="121"/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</row>
    <row r="1719" spans="1:62" ht="12.75">
      <c r="A1719" s="121"/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</row>
    <row r="1720" spans="1:62" ht="12.75">
      <c r="A1720" s="121"/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</row>
    <row r="1721" spans="1:62" ht="12.75">
      <c r="A1721" s="121"/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</row>
    <row r="1722" spans="1:62" ht="12.75">
      <c r="A1722" s="121"/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</row>
    <row r="1723" spans="1:62" ht="12.75">
      <c r="A1723" s="121"/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</row>
    <row r="1724" spans="1:62" ht="12.75">
      <c r="A1724" s="121"/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</row>
    <row r="1725" spans="1:62" ht="12.75">
      <c r="A1725" s="121"/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</row>
    <row r="1726" spans="1:62" ht="12.75">
      <c r="A1726" s="121"/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</row>
    <row r="1727" spans="1:62" ht="12.75">
      <c r="A1727" s="121"/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</row>
    <row r="1728" spans="1:62" ht="12.75">
      <c r="A1728" s="121"/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</row>
    <row r="1729" spans="1:62" ht="12.75">
      <c r="A1729" s="121"/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</row>
    <row r="1730" spans="1:62" ht="12.75">
      <c r="A1730" s="121"/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</row>
    <row r="1731" spans="1:62" ht="12.75">
      <c r="A1731" s="121"/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</row>
    <row r="1732" spans="1:62" ht="12.75">
      <c r="A1732" s="121"/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</row>
    <row r="1733" spans="1:62" ht="12.75">
      <c r="A1733" s="121"/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</row>
    <row r="1734" spans="1:62" ht="12.75">
      <c r="A1734" s="121"/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</row>
    <row r="1735" spans="1:62" ht="12.75">
      <c r="A1735" s="121"/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</row>
    <row r="1736" spans="1:62" ht="12.75">
      <c r="A1736" s="121"/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</row>
    <row r="1737" spans="1:62" ht="12.75">
      <c r="A1737" s="121"/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</row>
    <row r="1738" spans="1:62" ht="12.75">
      <c r="A1738" s="121"/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</row>
    <row r="1739" spans="1:62" ht="12.75">
      <c r="A1739" s="121"/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</row>
    <row r="1740" spans="1:62" ht="12.75">
      <c r="A1740" s="121"/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</row>
    <row r="1741" spans="1:62" ht="12.75">
      <c r="A1741" s="121"/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</row>
    <row r="1742" spans="1:62" ht="12.75">
      <c r="A1742" s="121"/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</row>
    <row r="1743" spans="1:62" ht="12.75">
      <c r="A1743" s="121"/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</row>
    <row r="1744" spans="1:62" ht="12.75">
      <c r="A1744" s="121"/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</row>
    <row r="1745" spans="1:62" ht="12.75">
      <c r="A1745" s="121"/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</row>
    <row r="1746" spans="1:62" ht="12.75">
      <c r="A1746" s="121"/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</row>
    <row r="1747" spans="1:62" ht="12.75">
      <c r="A1747" s="121"/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</row>
    <row r="1748" spans="1:62" ht="12.75">
      <c r="A1748" s="121"/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</row>
    <row r="1749" spans="1:62" ht="12.75">
      <c r="A1749" s="121"/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</row>
    <row r="1750" spans="1:62" ht="12.75">
      <c r="A1750" s="121"/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</row>
    <row r="1751" spans="1:62" ht="12.75">
      <c r="A1751" s="121"/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</row>
    <row r="1752" spans="1:62" ht="12.75">
      <c r="A1752" s="121"/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</row>
    <row r="1753" spans="1:62" ht="12.75">
      <c r="A1753" s="121"/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</row>
    <row r="1754" spans="1:62" ht="12.75">
      <c r="A1754" s="121"/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</row>
    <row r="1755" spans="1:62" ht="12.75">
      <c r="A1755" s="121"/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</row>
    <row r="1756" spans="1:62" ht="12.75">
      <c r="A1756" s="121"/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</row>
    <row r="1757" spans="1:62" ht="12.75">
      <c r="A1757" s="121"/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</row>
    <row r="1758" spans="1:62" ht="12.75">
      <c r="A1758" s="121"/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</row>
    <row r="1759" spans="1:62" ht="12.75">
      <c r="A1759" s="121"/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</row>
    <row r="1760" spans="1:62" ht="12.75">
      <c r="A1760" s="121"/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</row>
    <row r="1761" spans="1:62" ht="12.75">
      <c r="A1761" s="121"/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</row>
    <row r="1762" spans="1:62" ht="12.75">
      <c r="A1762" s="121"/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</row>
    <row r="1763" spans="1:62" ht="12.75">
      <c r="A1763" s="121"/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</row>
    <row r="1764" spans="1:62" ht="12.75">
      <c r="A1764" s="121"/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</row>
    <row r="1765" spans="1:62" ht="12.75">
      <c r="A1765" s="121"/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</row>
    <row r="1766" spans="1:62" ht="12.75">
      <c r="A1766" s="121"/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</row>
    <row r="1767" spans="1:62" ht="12.75">
      <c r="A1767" s="121"/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</row>
    <row r="1768" spans="1:62" ht="12.75">
      <c r="A1768" s="121"/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</row>
    <row r="1769" spans="1:62" ht="12.75">
      <c r="A1769" s="121"/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</row>
    <row r="1770" spans="1:62" ht="12.75">
      <c r="A1770" s="121"/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</row>
    <row r="1771" spans="1:62" ht="12.75">
      <c r="A1771" s="121"/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</row>
    <row r="1772" spans="1:62" ht="12.75">
      <c r="A1772" s="121"/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</row>
    <row r="1773" spans="1:62" ht="12.75">
      <c r="A1773" s="121"/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</row>
    <row r="1774" spans="1:62" ht="12.75">
      <c r="A1774" s="121"/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</row>
    <row r="1775" spans="1:62" ht="12.75">
      <c r="A1775" s="121"/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</row>
    <row r="1776" spans="1:62" ht="12.75">
      <c r="A1776" s="121"/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</row>
    <row r="1777" spans="1:62" ht="12.75">
      <c r="A1777" s="121"/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</row>
    <row r="1778" spans="1:62" ht="12.75">
      <c r="A1778" s="121"/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</row>
    <row r="1779" spans="1:62" ht="12.75">
      <c r="A1779" s="121"/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</row>
    <row r="1780" spans="1:62" ht="12.75">
      <c r="A1780" s="121"/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</row>
    <row r="1781" spans="1:62" ht="12.75">
      <c r="A1781" s="121"/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</row>
    <row r="1782" spans="1:62" ht="12.75">
      <c r="A1782" s="121"/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</row>
    <row r="1783" spans="1:62" ht="12.75">
      <c r="A1783" s="121"/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</row>
    <row r="1784" spans="1:62" ht="12.75">
      <c r="A1784" s="121"/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</row>
    <row r="1785" spans="1:62" ht="12.75">
      <c r="A1785" s="121"/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</row>
    <row r="1786" spans="1:62" ht="12.75">
      <c r="A1786" s="121"/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</row>
    <row r="1787" spans="1:62" ht="12.75">
      <c r="A1787" s="121"/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</row>
    <row r="1788" spans="1:62" ht="12.75">
      <c r="A1788" s="121"/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</row>
    <row r="1789" spans="1:62" ht="12.75">
      <c r="A1789" s="121"/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</row>
    <row r="1790" spans="1:62" ht="12.75">
      <c r="A1790" s="121"/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</row>
    <row r="1791" spans="1:62" ht="12.75">
      <c r="A1791" s="121"/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</row>
    <row r="1792" spans="1:62" ht="12.75">
      <c r="A1792" s="121"/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</row>
    <row r="1793" spans="1:62" ht="12.75">
      <c r="A1793" s="121"/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</row>
    <row r="1794" spans="1:62" ht="12.75">
      <c r="A1794" s="121"/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</row>
    <row r="1795" spans="1:62" ht="12.75">
      <c r="A1795" s="121"/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</row>
    <row r="1796" spans="1:62" ht="12.75">
      <c r="A1796" s="121"/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</row>
    <row r="1797" spans="1:62" ht="12.75">
      <c r="A1797" s="121"/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</row>
    <row r="1798" spans="1:62" ht="12.75">
      <c r="A1798" s="121"/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</row>
    <row r="1799" spans="1:62" ht="12.75">
      <c r="A1799" s="121"/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</row>
    <row r="1800" spans="1:62" ht="12.75">
      <c r="A1800" s="121"/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</row>
    <row r="1801" spans="1:62" ht="12.75">
      <c r="A1801" s="121"/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</row>
    <row r="1802" spans="1:62" ht="12.75">
      <c r="A1802" s="121"/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</row>
    <row r="1803" spans="1:62" ht="12.75">
      <c r="A1803" s="121"/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</row>
    <row r="1804" spans="1:62" ht="12.75">
      <c r="A1804" s="121"/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</row>
    <row r="1805" spans="1:62" ht="12.75">
      <c r="A1805" s="121"/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</row>
    <row r="1806" spans="1:62" ht="12.75">
      <c r="A1806" s="121"/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</row>
    <row r="1807" spans="1:62" ht="12.75">
      <c r="A1807" s="121"/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</row>
    <row r="1808" spans="1:62" ht="12.75">
      <c r="A1808" s="121"/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</row>
    <row r="1809" spans="1:62" ht="12.75">
      <c r="A1809" s="121"/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</row>
    <row r="1810" spans="1:62" ht="12.75">
      <c r="A1810" s="121"/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</row>
    <row r="1811" spans="1:62" ht="12.75">
      <c r="A1811" s="121"/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</row>
    <row r="1812" spans="1:62" ht="12.75">
      <c r="A1812" s="121"/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</row>
    <row r="1813" spans="1:62" ht="12.75">
      <c r="A1813" s="121"/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</row>
    <row r="1814" spans="1:62" ht="12.75">
      <c r="A1814" s="121"/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</row>
    <row r="1815" spans="1:62" ht="12.75">
      <c r="A1815" s="121"/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</row>
    <row r="1816" spans="1:62" ht="12.75">
      <c r="A1816" s="121"/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</row>
    <row r="1817" spans="1:62" ht="12.75">
      <c r="A1817" s="121"/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</row>
    <row r="1818" spans="1:62" ht="12.75">
      <c r="A1818" s="121"/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</row>
    <row r="1819" spans="1:62" ht="12.75">
      <c r="A1819" s="121"/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</row>
    <row r="1820" spans="1:62" ht="12.75">
      <c r="A1820" s="121"/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</row>
    <row r="1821" spans="1:62" ht="12.75">
      <c r="A1821" s="121"/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</row>
    <row r="1822" spans="1:62" ht="12.75">
      <c r="A1822" s="121"/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</row>
    <row r="1823" spans="1:62" ht="12.75">
      <c r="A1823" s="121"/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</row>
    <row r="1824" spans="1:62" ht="12.75">
      <c r="A1824" s="121"/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</row>
    <row r="1825" spans="1:62" ht="12.75">
      <c r="A1825" s="121"/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</row>
    <row r="1826" spans="1:62" ht="12.75">
      <c r="A1826" s="121"/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</row>
    <row r="1827" spans="1:62" ht="12.75">
      <c r="A1827" s="121"/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</row>
    <row r="1828" spans="1:62" ht="12.75">
      <c r="A1828" s="121"/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</row>
    <row r="1829" spans="1:62" ht="12.75">
      <c r="A1829" s="121"/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</row>
    <row r="1830" spans="1:62" ht="12.75">
      <c r="A1830" s="121"/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</row>
    <row r="1831" spans="1:62" ht="12.75">
      <c r="A1831" s="121"/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</row>
    <row r="1832" spans="1:62" ht="12.75">
      <c r="A1832" s="121"/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</row>
    <row r="1833" spans="1:62" ht="12.75">
      <c r="A1833" s="121"/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</row>
    <row r="1834" spans="1:62" ht="12.75">
      <c r="A1834" s="121"/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</row>
    <row r="1835" spans="1:62" ht="12.75">
      <c r="A1835" s="121"/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</row>
    <row r="1836" spans="1:62" ht="12.75">
      <c r="A1836" s="121"/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</row>
    <row r="1837" spans="1:62" ht="12.75">
      <c r="A1837" s="121"/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</row>
    <row r="1838" spans="1:62" ht="12.75">
      <c r="A1838" s="121"/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</row>
    <row r="1839" spans="1:62" ht="12.75">
      <c r="A1839" s="121"/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</row>
    <row r="1840" spans="1:62" ht="12.75">
      <c r="A1840" s="121"/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</row>
    <row r="1841" spans="1:62" ht="12.75">
      <c r="A1841" s="121"/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</row>
    <row r="1842" spans="1:62" ht="12.75">
      <c r="A1842" s="121"/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</row>
    <row r="1843" spans="1:62" ht="12.75">
      <c r="A1843" s="121"/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</row>
    <row r="1844" spans="1:62" ht="12.75">
      <c r="A1844" s="121"/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</row>
    <row r="1845" spans="1:62" ht="12.75">
      <c r="A1845" s="121"/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</row>
    <row r="1846" spans="1:62" ht="12.75">
      <c r="A1846" s="121"/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</row>
    <row r="1847" spans="1:62" ht="12.75">
      <c r="A1847" s="121"/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</row>
    <row r="1848" spans="1:62" ht="12.75">
      <c r="A1848" s="121"/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</row>
    <row r="1849" spans="1:62" ht="12.75">
      <c r="A1849" s="121"/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</row>
    <row r="1850" spans="1:62" ht="12.75">
      <c r="A1850" s="121"/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</row>
    <row r="1851" spans="1:62" ht="12.75">
      <c r="A1851" s="121"/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</row>
    <row r="1852" spans="1:62" ht="12.75">
      <c r="A1852" s="121"/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</row>
    <row r="1853" spans="1:62" ht="12.75">
      <c r="A1853" s="121"/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</row>
    <row r="1854" spans="1:62" ht="12.75">
      <c r="A1854" s="121"/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</row>
    <row r="1855" spans="1:62" ht="12.75">
      <c r="A1855" s="121"/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</row>
    <row r="1856" spans="1:62" ht="12.75">
      <c r="A1856" s="121"/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</row>
    <row r="1857" spans="1:62" ht="12.75">
      <c r="A1857" s="121"/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</row>
    <row r="1858" spans="1:62" ht="12.75">
      <c r="A1858" s="121"/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</row>
    <row r="1859" spans="1:62" ht="12.75">
      <c r="A1859" s="121"/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</row>
    <row r="1860" spans="1:62" ht="12.75">
      <c r="A1860" s="121"/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</row>
    <row r="1861" spans="1:62" ht="12.75">
      <c r="A1861" s="121"/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</row>
    <row r="1862" spans="1:62" ht="12.75">
      <c r="A1862" s="121"/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</row>
    <row r="1863" spans="1:62" ht="12.75">
      <c r="A1863" s="121"/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</row>
    <row r="1864" spans="1:62" ht="12.75">
      <c r="A1864" s="121"/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</row>
    <row r="1865" spans="1:62" ht="12.75">
      <c r="A1865" s="121"/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</row>
    <row r="1866" spans="1:62" ht="12.75">
      <c r="A1866" s="121"/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</row>
    <row r="1867" spans="1:62" ht="12.75">
      <c r="A1867" s="121"/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</row>
    <row r="1868" spans="1:62" ht="12.75">
      <c r="A1868" s="121"/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</row>
    <row r="1869" spans="1:62" ht="12.75">
      <c r="A1869" s="121"/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</row>
    <row r="1870" spans="1:62" ht="12.75">
      <c r="A1870" s="121"/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</row>
    <row r="1871" spans="1:62" ht="12.75">
      <c r="A1871" s="121"/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</row>
    <row r="1872" spans="1:62" ht="12.75">
      <c r="A1872" s="121"/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</row>
    <row r="1873" spans="1:62" ht="12.75">
      <c r="A1873" s="121"/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</row>
    <row r="1874" spans="1:62" ht="12.75">
      <c r="A1874" s="121"/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</row>
    <row r="1875" spans="1:62" ht="12.75">
      <c r="A1875" s="121"/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</row>
    <row r="1876" spans="1:62" ht="12.75">
      <c r="A1876" s="121"/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</row>
    <row r="1877" spans="1:62" ht="12.75">
      <c r="A1877" s="121"/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</row>
    <row r="1878" spans="1:62" ht="12.75">
      <c r="A1878" s="121"/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</row>
    <row r="1879" spans="1:62" ht="12.75">
      <c r="A1879" s="121"/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</row>
    <row r="1880" spans="1:62" ht="12.75">
      <c r="A1880" s="121"/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</row>
    <row r="1881" spans="1:62" ht="12.75">
      <c r="A1881" s="121"/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</row>
    <row r="1882" spans="1:62" ht="12.75">
      <c r="A1882" s="121"/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</row>
    <row r="1883" spans="1:62" ht="12.75">
      <c r="A1883" s="121"/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</row>
    <row r="1884" spans="1:62" ht="12.75">
      <c r="A1884" s="121"/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</row>
    <row r="1885" spans="1:62" ht="12.75">
      <c r="A1885" s="121"/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</row>
    <row r="1886" spans="1:62" ht="12.75">
      <c r="A1886" s="121"/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</row>
    <row r="1887" spans="1:62" ht="12.75">
      <c r="A1887" s="121"/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</row>
    <row r="1888" spans="1:62" ht="12.75">
      <c r="A1888" s="121"/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</row>
    <row r="1889" spans="1:62" ht="12.75">
      <c r="A1889" s="121"/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</row>
    <row r="1890" spans="1:62" ht="12.75">
      <c r="A1890" s="121"/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</row>
    <row r="1891" spans="1:62" ht="12.75">
      <c r="A1891" s="121"/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</row>
    <row r="1892" spans="1:62" ht="12.75">
      <c r="A1892" s="121"/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</row>
    <row r="1893" spans="1:62" ht="12.75">
      <c r="A1893" s="121"/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</row>
    <row r="1894" spans="1:62" ht="12.75">
      <c r="A1894" s="121"/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</row>
    <row r="1895" spans="1:62" ht="12.75">
      <c r="A1895" s="121"/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</row>
    <row r="1896" spans="1:62" ht="12.75">
      <c r="A1896" s="121"/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</row>
    <row r="1897" spans="1:62" ht="12.75">
      <c r="A1897" s="121"/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</row>
    <row r="1898" spans="1:62" ht="12.75">
      <c r="A1898" s="121"/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</row>
    <row r="1899" spans="1:62" ht="12.75">
      <c r="A1899" s="121"/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</row>
    <row r="1900" spans="1:62" ht="12.75">
      <c r="A1900" s="121"/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</row>
    <row r="1901" spans="1:62" ht="12.75">
      <c r="A1901" s="121"/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</row>
    <row r="1902" spans="1:62" ht="12.75">
      <c r="A1902" s="121"/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</row>
    <row r="1903" spans="1:62" ht="12.75">
      <c r="A1903" s="121"/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</row>
    <row r="1904" spans="1:62" ht="12.75">
      <c r="A1904" s="121"/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</row>
    <row r="1905" spans="1:62" ht="12.75">
      <c r="A1905" s="121"/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</row>
    <row r="1906" spans="1:62" ht="12.75">
      <c r="A1906" s="121"/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</row>
    <row r="1907" spans="1:62" ht="12.75">
      <c r="A1907" s="121"/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</row>
    <row r="1908" spans="1:62" ht="12.75">
      <c r="A1908" s="121"/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</row>
    <row r="1909" spans="1:62" ht="12.75">
      <c r="A1909" s="121"/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</row>
    <row r="1910" spans="1:62" ht="12.75">
      <c r="A1910" s="121"/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</row>
    <row r="1911" spans="1:62" ht="12.75">
      <c r="A1911" s="121"/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</row>
    <row r="1912" spans="1:62" ht="12.75">
      <c r="A1912" s="121"/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</row>
    <row r="1913" spans="1:62" ht="12.75">
      <c r="A1913" s="121"/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</row>
    <row r="1914" spans="1:62" ht="12.75">
      <c r="A1914" s="121"/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</row>
    <row r="1915" spans="1:62" ht="12.75">
      <c r="A1915" s="121"/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</row>
    <row r="1916" spans="1:62" ht="12.75">
      <c r="A1916" s="121"/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</row>
    <row r="1917" spans="1:62" ht="12.75">
      <c r="A1917" s="121"/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</row>
    <row r="1918" spans="1:62" ht="12.75">
      <c r="A1918" s="121"/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</row>
    <row r="1919" spans="1:62" ht="12.75">
      <c r="A1919" s="121"/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</row>
    <row r="1920" spans="1:62" ht="12.75">
      <c r="A1920" s="121"/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</row>
    <row r="1921" spans="1:62" ht="12.75">
      <c r="A1921" s="121"/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</row>
    <row r="1922" spans="1:62" ht="12.75">
      <c r="A1922" s="121"/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</row>
    <row r="1923" spans="1:62" ht="12.75">
      <c r="A1923" s="121"/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</row>
    <row r="1924" spans="1:62" ht="12.75">
      <c r="A1924" s="121"/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</row>
    <row r="1925" spans="1:62" ht="12.75">
      <c r="A1925" s="121"/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</row>
    <row r="1926" spans="1:62" ht="12.75">
      <c r="A1926" s="121"/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</row>
    <row r="1927" spans="1:62" ht="12.75">
      <c r="A1927" s="121"/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</row>
    <row r="1928" spans="1:62" ht="12.75">
      <c r="A1928" s="121"/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</row>
    <row r="1929" spans="1:62" ht="12.75">
      <c r="A1929" s="121"/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</row>
    <row r="1930" spans="1:62" ht="12.75">
      <c r="A1930" s="121"/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</row>
    <row r="1931" spans="1:62" ht="12.75">
      <c r="A1931" s="121"/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</row>
    <row r="1932" spans="1:62" ht="12.75">
      <c r="A1932" s="121"/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</row>
    <row r="1933" spans="1:62" ht="12.75">
      <c r="A1933" s="121"/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</row>
    <row r="1934" spans="1:62" ht="12.75">
      <c r="A1934" s="121"/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</row>
    <row r="1935" spans="1:62" ht="12.75">
      <c r="A1935" s="121"/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</row>
    <row r="1936" spans="1:62" ht="12.75">
      <c r="A1936" s="121"/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</row>
    <row r="1937" spans="1:62" ht="12.75">
      <c r="A1937" s="121"/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</row>
    <row r="1938" spans="1:62" ht="12.75">
      <c r="A1938" s="121"/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</row>
    <row r="1939" spans="1:62" ht="12.75">
      <c r="A1939" s="121"/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</row>
    <row r="1940" spans="1:62" ht="12.75">
      <c r="A1940" s="121"/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</row>
    <row r="1941" spans="1:62" ht="12.75">
      <c r="A1941" s="121"/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</row>
    <row r="1942" spans="1:62" ht="12.75">
      <c r="A1942" s="121"/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</row>
    <row r="1943" spans="1:62" ht="12.75">
      <c r="A1943" s="121"/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</row>
    <row r="1944" spans="1:62" ht="12.75">
      <c r="A1944" s="121"/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</row>
    <row r="1945" spans="1:62" ht="12.75">
      <c r="A1945" s="121"/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</row>
    <row r="1946" spans="1:62" ht="12.75">
      <c r="A1946" s="121"/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</row>
    <row r="1947" spans="1:62" ht="12.75">
      <c r="A1947" s="121"/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</row>
    <row r="1948" spans="1:62" ht="12.75">
      <c r="A1948" s="121"/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</row>
    <row r="1949" spans="1:62" ht="12.75">
      <c r="A1949" s="121"/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</row>
    <row r="1950" spans="1:62" ht="12.75">
      <c r="A1950" s="121"/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</row>
    <row r="1951" spans="1:62" ht="12.75">
      <c r="A1951" s="121"/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</row>
    <row r="1952" spans="1:62" ht="12.75">
      <c r="A1952" s="121"/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</row>
    <row r="1953" spans="1:62" ht="12.75">
      <c r="A1953" s="121"/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</row>
    <row r="1954" spans="1:62" ht="12.75">
      <c r="A1954" s="121"/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</row>
    <row r="1955" spans="1:62" ht="12.75">
      <c r="A1955" s="121"/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</row>
    <row r="1956" spans="1:62" ht="12.75">
      <c r="A1956" s="121"/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</row>
    <row r="1957" spans="1:62" ht="12.75">
      <c r="A1957" s="121"/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</row>
    <row r="1958" spans="1:62" ht="12.75">
      <c r="A1958" s="121"/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</row>
    <row r="1959" spans="1:62" ht="12.75">
      <c r="A1959" s="121"/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</row>
    <row r="1960" spans="1:62" ht="12.75">
      <c r="A1960" s="121"/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</row>
    <row r="1961" spans="1:62" ht="12.75">
      <c r="A1961" s="121"/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</row>
    <row r="1962" spans="1:62" ht="12.75">
      <c r="A1962" s="121"/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</row>
    <row r="1963" spans="1:62" ht="12.75">
      <c r="A1963" s="121"/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</row>
    <row r="1964" spans="1:62" ht="12.75">
      <c r="A1964" s="121"/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</row>
    <row r="1965" spans="1:62" ht="12.75">
      <c r="A1965" s="121"/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</row>
    <row r="1966" spans="1:62" ht="12.75">
      <c r="A1966" s="121"/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</row>
    <row r="1967" spans="1:62" ht="12.75">
      <c r="A1967" s="121"/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</row>
    <row r="1968" spans="1:62" ht="12.75">
      <c r="A1968" s="121"/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</row>
    <row r="1969" spans="1:62" ht="12.75">
      <c r="A1969" s="121"/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</row>
    <row r="1970" spans="1:62" ht="12.75">
      <c r="A1970" s="121"/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</row>
    <row r="1971" spans="1:62" ht="12.75">
      <c r="A1971" s="121"/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</row>
    <row r="1972" spans="1:62" ht="12.75">
      <c r="A1972" s="121"/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</row>
    <row r="1973" spans="1:62" ht="12.75">
      <c r="A1973" s="121"/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</row>
    <row r="1974" spans="1:62" ht="12.75">
      <c r="A1974" s="121"/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</row>
    <row r="1975" spans="1:62" ht="12.75">
      <c r="A1975" s="121"/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</row>
    <row r="1976" spans="1:62" ht="12.75">
      <c r="A1976" s="121"/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</row>
    <row r="1977" spans="1:62" ht="12.75">
      <c r="A1977" s="121"/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</row>
    <row r="1978" spans="1:62" ht="12.75">
      <c r="A1978" s="121"/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</row>
    <row r="1979" spans="1:62" ht="12.75">
      <c r="A1979" s="121"/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</row>
    <row r="1980" spans="1:62" ht="12.75">
      <c r="A1980" s="121"/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</row>
    <row r="1981" spans="1:62" ht="12.75">
      <c r="A1981" s="121"/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</row>
    <row r="1982" spans="1:62" ht="12.75">
      <c r="A1982" s="121"/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</row>
    <row r="1983" spans="1:62" ht="12.75">
      <c r="A1983" s="121"/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</row>
    <row r="1984" spans="1:62" ht="12.75">
      <c r="A1984" s="121"/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</row>
    <row r="1985" spans="1:62" ht="12.75">
      <c r="A1985" s="121"/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</row>
    <row r="1986" spans="1:62" ht="12.75">
      <c r="A1986" s="121"/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</row>
    <row r="1987" spans="1:62" ht="12.75">
      <c r="A1987" s="121"/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</row>
    <row r="1988" spans="1:62" ht="12.75">
      <c r="A1988" s="121"/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</row>
    <row r="1989" spans="1:62" ht="12.75">
      <c r="A1989" s="121"/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</row>
    <row r="1990" spans="1:62" ht="12.75">
      <c r="A1990" s="121"/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</row>
    <row r="1991" spans="1:62" ht="12.75">
      <c r="A1991" s="121"/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</row>
    <row r="1992" spans="1:62" ht="12.75">
      <c r="A1992" s="121"/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</row>
    <row r="1993" spans="1:62" ht="12.75">
      <c r="A1993" s="121"/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</row>
    <row r="1994" spans="1:62" ht="12.75">
      <c r="A1994" s="121"/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</row>
    <row r="1995" spans="1:62" ht="12.75">
      <c r="A1995" s="121"/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</row>
    <row r="1996" spans="1:62" ht="12.75">
      <c r="A1996" s="121"/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</row>
    <row r="1997" spans="1:62" ht="12.75">
      <c r="A1997" s="121"/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</row>
    <row r="1998" spans="1:62" ht="12.75">
      <c r="A1998" s="121"/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</row>
    <row r="1999" spans="1:62" ht="12.75">
      <c r="A1999" s="121"/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</row>
    <row r="2000" spans="1:62" ht="12.75">
      <c r="A2000" s="121"/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</row>
    <row r="2001" spans="1:62" ht="12.75">
      <c r="A2001" s="121"/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</row>
    <row r="2002" spans="1:62" ht="12.75">
      <c r="A2002" s="121"/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</row>
    <row r="2003" spans="1:62" ht="12.75">
      <c r="A2003" s="121"/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</row>
    <row r="2004" spans="1:62" ht="12.75">
      <c r="A2004" s="121"/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</row>
    <row r="2005" spans="1:62" ht="12.75">
      <c r="A2005" s="121"/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</row>
    <row r="2006" spans="1:62" ht="12.75">
      <c r="A2006" s="121"/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</row>
    <row r="2007" spans="1:62" ht="12.75">
      <c r="A2007" s="121"/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</row>
    <row r="2008" spans="1:62" ht="12.75">
      <c r="A2008" s="121"/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</row>
    <row r="2009" spans="1:62" ht="12.75">
      <c r="A2009" s="121"/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</row>
    <row r="2010" spans="1:62" ht="12.75">
      <c r="A2010" s="121"/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</row>
    <row r="2011" spans="1:62" ht="12.75">
      <c r="A2011" s="121"/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</row>
    <row r="2012" spans="1:62" ht="12.75">
      <c r="A2012" s="121"/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</row>
    <row r="2013" spans="1:62" ht="12.75">
      <c r="A2013" s="121"/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</row>
    <row r="2014" spans="1:62" ht="12.75">
      <c r="A2014" s="121"/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</row>
    <row r="2015" spans="1:62" ht="12.75">
      <c r="A2015" s="121"/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</row>
    <row r="2016" spans="1:62" ht="12.75">
      <c r="A2016" s="121"/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</row>
    <row r="2017" spans="1:62" ht="12.75">
      <c r="A2017" s="121"/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</row>
    <row r="2018" spans="1:62" ht="12.75">
      <c r="A2018" s="121"/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</row>
    <row r="2019" spans="1:62" ht="12.75">
      <c r="A2019" s="121"/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</row>
    <row r="2020" spans="1:62" ht="12.75">
      <c r="A2020" s="121"/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</row>
    <row r="2021" spans="1:62" ht="12.75">
      <c r="A2021" s="121"/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</row>
    <row r="2022" spans="1:62" ht="12.75">
      <c r="A2022" s="121"/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</row>
    <row r="2023" spans="1:62" ht="12.75">
      <c r="A2023" s="121"/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</row>
    <row r="2024" spans="1:62" ht="12.75">
      <c r="A2024" s="121"/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</row>
    <row r="2025" spans="1:62" ht="12.75">
      <c r="A2025" s="121"/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</row>
    <row r="2026" spans="1:62" ht="12.75">
      <c r="A2026" s="121"/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</row>
    <row r="2027" spans="1:62" ht="12.75">
      <c r="A2027" s="121"/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</row>
    <row r="2028" spans="1:62" ht="12.75">
      <c r="A2028" s="121"/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</row>
    <row r="2029" spans="1:62" ht="12.75">
      <c r="A2029" s="121"/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</row>
    <row r="2030" spans="1:62" ht="12.75">
      <c r="A2030" s="121"/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</row>
    <row r="2031" spans="1:62" ht="12.75">
      <c r="A2031" s="121"/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</row>
    <row r="2032" spans="1:62" ht="12.75">
      <c r="A2032" s="121"/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</row>
    <row r="2033" spans="1:62" ht="12.75">
      <c r="A2033" s="121"/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</row>
    <row r="2034" spans="1:62" ht="12.75">
      <c r="A2034" s="121"/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</row>
    <row r="2035" spans="1:62" ht="12.75">
      <c r="A2035" s="121"/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</row>
    <row r="2036" spans="1:62" ht="12.75">
      <c r="A2036" s="121"/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</row>
    <row r="2037" spans="1:62" ht="12.75">
      <c r="A2037" s="121"/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</row>
    <row r="2038" spans="1:62" ht="12.75">
      <c r="A2038" s="121"/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</row>
    <row r="2039" spans="1:62" ht="12.75">
      <c r="A2039" s="121"/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</row>
    <row r="2040" spans="1:62" ht="12.75">
      <c r="A2040" s="121"/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</row>
    <row r="2041" spans="1:62" ht="12.75">
      <c r="A2041" s="121"/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</row>
    <row r="2042" spans="1:62" ht="12.75">
      <c r="A2042" s="121"/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</row>
    <row r="2043" spans="1:62" ht="12.75">
      <c r="A2043" s="121"/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</row>
    <row r="2044" spans="1:62" ht="12.75">
      <c r="A2044" s="121"/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</row>
    <row r="2045" spans="1:62" ht="12.75">
      <c r="A2045" s="121"/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</row>
    <row r="2046" spans="1:62" ht="12.75">
      <c r="A2046" s="121"/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</row>
    <row r="2047" spans="1:62" ht="12.75">
      <c r="A2047" s="121"/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</row>
    <row r="2048" spans="1:62" ht="12.75">
      <c r="A2048" s="121"/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</row>
    <row r="2049" spans="1:62" ht="12.75">
      <c r="A2049" s="121"/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</row>
    <row r="2050" spans="1:62" ht="12.75">
      <c r="A2050" s="121"/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</row>
    <row r="2051" spans="1:62" ht="12.75">
      <c r="A2051" s="121"/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</row>
    <row r="2052" spans="1:62" ht="12.75">
      <c r="A2052" s="121"/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</row>
    <row r="2053" spans="1:62" ht="12.75">
      <c r="A2053" s="121"/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</row>
    <row r="2054" spans="1:62" ht="12.75">
      <c r="A2054" s="121"/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</row>
    <row r="2055" spans="1:62" ht="12.75">
      <c r="A2055" s="121"/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</row>
    <row r="2056" spans="1:62" ht="12.75">
      <c r="A2056" s="121"/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</row>
    <row r="2057" spans="1:62" ht="12.75">
      <c r="A2057" s="121"/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</row>
    <row r="2058" spans="1:62" ht="12.75">
      <c r="A2058" s="121"/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</row>
    <row r="2059" spans="1:62" ht="12.75">
      <c r="A2059" s="121"/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</row>
    <row r="2060" spans="1:62" ht="12.75">
      <c r="A2060" s="121"/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</row>
    <row r="2061" spans="1:62" ht="12.75">
      <c r="A2061" s="121"/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</row>
    <row r="2062" spans="1:62" ht="12.75">
      <c r="A2062" s="121"/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</row>
    <row r="2063" spans="1:62" ht="12.75">
      <c r="A2063" s="121"/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</row>
    <row r="2064" spans="1:62" ht="12.75">
      <c r="A2064" s="121"/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</row>
    <row r="2065" spans="1:62" ht="12.75">
      <c r="A2065" s="121"/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</row>
    <row r="2066" spans="1:62" ht="12.75">
      <c r="A2066" s="121"/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</row>
    <row r="2067" spans="1:62" ht="12.75">
      <c r="A2067" s="121"/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</row>
    <row r="2068" spans="1:62" ht="12.75">
      <c r="A2068" s="121"/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</row>
    <row r="2069" spans="1:62" ht="12.75">
      <c r="A2069" s="121"/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</row>
    <row r="2070" spans="1:62" ht="12.75">
      <c r="A2070" s="121"/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</row>
    <row r="2071" spans="1:62" ht="12.75">
      <c r="A2071" s="121"/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</row>
    <row r="2072" spans="1:62" ht="12.75">
      <c r="A2072" s="121"/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</row>
    <row r="2073" spans="1:62" ht="12.75">
      <c r="A2073" s="121"/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</row>
    <row r="2074" spans="1:62" ht="12.75">
      <c r="A2074" s="121"/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</row>
    <row r="2075" spans="1:62" ht="12.75">
      <c r="A2075" s="121"/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</row>
    <row r="2076" spans="1:62" ht="12.75">
      <c r="A2076" s="121"/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</row>
    <row r="2077" spans="1:62" ht="12.75">
      <c r="A2077" s="121"/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</row>
    <row r="2078" spans="1:62" ht="12.75">
      <c r="A2078" s="121"/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</row>
    <row r="2079" spans="1:62" ht="12.75">
      <c r="A2079" s="121"/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</row>
    <row r="2080" spans="1:62" ht="12.75">
      <c r="A2080" s="121"/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</row>
    <row r="2081" spans="1:62" ht="12.75">
      <c r="A2081" s="121"/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</row>
    <row r="2082" spans="1:62" ht="12.75">
      <c r="A2082" s="121"/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</row>
    <row r="2083" spans="1:62" ht="12.75">
      <c r="A2083" s="121"/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</row>
    <row r="2084" spans="1:62" ht="12.75">
      <c r="A2084" s="121"/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</row>
    <row r="2085" spans="1:62" ht="12.75">
      <c r="A2085" s="121"/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</row>
    <row r="2086" spans="1:62" ht="12.75">
      <c r="A2086" s="121"/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</row>
    <row r="2087" spans="1:62" ht="12.75">
      <c r="A2087" s="121"/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</row>
    <row r="2088" spans="1:62" ht="12.75">
      <c r="A2088" s="121"/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</row>
    <row r="2089" spans="1:62" ht="12.75">
      <c r="A2089" s="121"/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</row>
    <row r="2090" spans="1:62" ht="12.75">
      <c r="A2090" s="121"/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</row>
    <row r="2091" spans="1:62" ht="12.75">
      <c r="A2091" s="121"/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</row>
    <row r="2092" spans="1:62" ht="12.75">
      <c r="A2092" s="121"/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</row>
    <row r="2093" spans="1:62" ht="12.75">
      <c r="A2093" s="121"/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</row>
    <row r="2094" spans="1:62" ht="12.75">
      <c r="A2094" s="121"/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</row>
    <row r="2095" spans="1:62" ht="12.75">
      <c r="A2095" s="121"/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</row>
    <row r="2096" spans="1:62" ht="12.75">
      <c r="A2096" s="121"/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</row>
    <row r="2097" spans="1:62" ht="12.75">
      <c r="A2097" s="121"/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</row>
    <row r="2098" spans="1:62" ht="12.75">
      <c r="A2098" s="121"/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</row>
    <row r="2099" spans="1:62" ht="12.75">
      <c r="A2099" s="121"/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</row>
    <row r="2100" spans="1:62" ht="12.75">
      <c r="A2100" s="121"/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</row>
    <row r="2101" spans="1:62" ht="12.75">
      <c r="A2101" s="121"/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</row>
    <row r="2102" spans="1:62" ht="12.75">
      <c r="A2102" s="121"/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</row>
    <row r="2103" spans="1:62" ht="12.75">
      <c r="A2103" s="121"/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</row>
    <row r="2104" spans="1:62" ht="12.75">
      <c r="A2104" s="121"/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</row>
    <row r="2105" spans="1:62" ht="12.75">
      <c r="A2105" s="121"/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</row>
    <row r="2106" spans="1:62" ht="12.75">
      <c r="A2106" s="121"/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</row>
    <row r="2107" spans="1:62" ht="12.75">
      <c r="A2107" s="121"/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</row>
    <row r="2108" spans="1:62" ht="12.75">
      <c r="A2108" s="121"/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</row>
    <row r="2109" spans="1:62" ht="12.75">
      <c r="A2109" s="121"/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</row>
    <row r="2110" spans="1:62" ht="12.75">
      <c r="A2110" s="121"/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</row>
    <row r="2111" spans="1:62" ht="12.75">
      <c r="A2111" s="121"/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</row>
    <row r="2112" spans="1:62" ht="12.75">
      <c r="A2112" s="121"/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</row>
    <row r="2113" spans="1:62" ht="12.75">
      <c r="A2113" s="121"/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</row>
    <row r="2114" spans="1:62" ht="12.75">
      <c r="A2114" s="121"/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</row>
    <row r="2115" spans="1:62" ht="12.75">
      <c r="A2115" s="121"/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</row>
    <row r="2116" spans="1:62" ht="12.75">
      <c r="A2116" s="121"/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</row>
    <row r="2117" spans="1:62" ht="12.75">
      <c r="A2117" s="121"/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</row>
    <row r="2118" spans="1:62" ht="12.75">
      <c r="A2118" s="121"/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</row>
    <row r="2119" spans="1:62" ht="12.75">
      <c r="A2119" s="121"/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</row>
    <row r="2120" spans="1:62" ht="12.75">
      <c r="A2120" s="121"/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</row>
    <row r="2121" spans="1:62" ht="12.75">
      <c r="A2121" s="121"/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</row>
    <row r="2122" spans="1:62" ht="12.75">
      <c r="A2122" s="121"/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</row>
    <row r="2123" spans="1:62" ht="12.75">
      <c r="A2123" s="121"/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</row>
    <row r="2124" spans="1:62" ht="12.75">
      <c r="A2124" s="121"/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</row>
    <row r="2125" spans="1:62" ht="12.75">
      <c r="A2125" s="121"/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</row>
    <row r="2126" spans="1:62" ht="12.75">
      <c r="A2126" s="121"/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</row>
    <row r="2127" spans="1:62" ht="12.75">
      <c r="A2127" s="121"/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</row>
    <row r="2128" spans="1:62" ht="12.75">
      <c r="A2128" s="121"/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</row>
    <row r="2129" spans="1:62" ht="12.75">
      <c r="A2129" s="121"/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</row>
    <row r="2130" spans="1:62" ht="12.75">
      <c r="A2130" s="121"/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</row>
    <row r="2131" spans="1:62" ht="12.75">
      <c r="A2131" s="121"/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</row>
    <row r="2132" spans="1:62" ht="12.75">
      <c r="A2132" s="121"/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</row>
    <row r="2133" spans="1:62" ht="12.75">
      <c r="A2133" s="121"/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</row>
    <row r="2134" spans="1:62" ht="12.75">
      <c r="A2134" s="121"/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</row>
    <row r="2135" spans="1:62" ht="12.75">
      <c r="A2135" s="121"/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</row>
    <row r="2136" spans="1:62" ht="12.75">
      <c r="A2136" s="121"/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</row>
    <row r="2137" spans="1:62" ht="12.75">
      <c r="A2137" s="121"/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</row>
    <row r="2138" spans="1:62" ht="12.75">
      <c r="A2138" s="121"/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</row>
    <row r="2139" spans="1:62" ht="12.75">
      <c r="A2139" s="121"/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</row>
    <row r="2140" spans="1:62" ht="12.75">
      <c r="A2140" s="121"/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</row>
    <row r="2141" spans="1:62" ht="12.75">
      <c r="A2141" s="121"/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</row>
    <row r="2142" spans="1:62" ht="12.75">
      <c r="A2142" s="121"/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</row>
    <row r="2143" spans="1:62" ht="12.75">
      <c r="A2143" s="121"/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</row>
    <row r="2144" spans="1:62" ht="12.75">
      <c r="A2144" s="121"/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</row>
    <row r="2145" spans="1:62" ht="12.75">
      <c r="A2145" s="121"/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</row>
    <row r="2146" spans="1:62" ht="12.75">
      <c r="A2146" s="121"/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</row>
    <row r="2147" spans="1:62" ht="12.75">
      <c r="A2147" s="121"/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</row>
    <row r="2148" spans="1:62" ht="12.75">
      <c r="A2148" s="121"/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</row>
    <row r="2149" spans="1:62" ht="12.75">
      <c r="A2149" s="121"/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</row>
    <row r="2150" spans="1:62" ht="12.75">
      <c r="A2150" s="121"/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</row>
    <row r="2151" spans="1:62" ht="12.75">
      <c r="A2151" s="121"/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</row>
    <row r="2152" spans="1:62" ht="12.75">
      <c r="A2152" s="121"/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</row>
    <row r="2153" spans="1:62" ht="12.75">
      <c r="A2153" s="121"/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</row>
    <row r="2154" spans="1:62" ht="12.75">
      <c r="A2154" s="121"/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</row>
    <row r="2155" spans="1:62" ht="12.75">
      <c r="A2155" s="121"/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</row>
    <row r="2156" spans="1:62" ht="12.75">
      <c r="A2156" s="121"/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</row>
    <row r="2157" spans="1:62" ht="12.75">
      <c r="A2157" s="121"/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</row>
    <row r="2158" spans="1:62" ht="12.75">
      <c r="A2158" s="121"/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</row>
    <row r="2159" spans="1:62" ht="12.75">
      <c r="A2159" s="121"/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</row>
    <row r="2160" spans="1:62" ht="12.75">
      <c r="A2160" s="121"/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</row>
    <row r="2161" spans="1:62" ht="12.75">
      <c r="A2161" s="121"/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</row>
    <row r="2162" spans="1:62" ht="12.75">
      <c r="A2162" s="121"/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</row>
    <row r="2163" spans="1:62" ht="12.75">
      <c r="A2163" s="121"/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</row>
    <row r="2164" spans="1:62" ht="12.75">
      <c r="A2164" s="121"/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</row>
    <row r="2165" spans="1:62" ht="12.75">
      <c r="A2165" s="121"/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</row>
    <row r="2166" spans="1:62" ht="12.75">
      <c r="A2166" s="121"/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3 А4</vt:lpstr>
      <vt:lpstr>3 обр. А4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2023-08-17T10:55:14Z</cp:lastPrinted>
  <dcterms:created xsi:type="dcterms:W3CDTF">2023-08-18T10:15:23Z</dcterms:created>
  <dcterms:modified xsi:type="dcterms:W3CDTF">2023-10-05T08:58:26Z</dcterms:modified>
</cp:coreProperties>
</file>