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8BAFC200-7A4D-49EA-A65A-83C5C1E3A6EC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3 А5" sheetId="2" r:id="rId1"/>
    <sheet name="3 обр. А5" sheetId="3" r:id="rId2"/>
    <sheet name="Вам подарок" sheetId="26" r:id="rId3"/>
    <sheet name="1" sheetId="24" state="hidden" r:id="rId4"/>
    <sheet name="0" sheetId="25" state="hidden" r:id="rId5"/>
  </sheets>
  <calcPr calcId="179021"/>
</workbook>
</file>

<file path=xl/calcChain.xml><?xml version="1.0" encoding="utf-8"?>
<calcChain xmlns="http://schemas.openxmlformats.org/spreadsheetml/2006/main">
  <c r="AH1020" i="24" l="1"/>
  <c r="X53" i="24"/>
  <c r="W53" i="24"/>
  <c r="U53" i="24"/>
  <c r="AD50" i="24"/>
  <c r="AC50" i="24"/>
  <c r="AB50" i="24"/>
  <c r="AA50" i="24"/>
  <c r="Z50" i="24"/>
  <c r="AD49" i="24"/>
  <c r="AC49" i="24"/>
  <c r="AB49" i="24"/>
  <c r="AA49" i="24"/>
  <c r="Z49" i="24"/>
  <c r="AD48" i="24"/>
  <c r="AC48" i="24"/>
  <c r="AB48" i="24"/>
  <c r="AA48" i="24"/>
  <c r="Z48" i="24"/>
  <c r="AD47" i="24"/>
  <c r="AC47" i="24"/>
  <c r="AB47" i="24"/>
  <c r="AA47" i="24"/>
  <c r="Z47" i="24"/>
  <c r="AD46" i="24"/>
  <c r="AC46" i="24"/>
  <c r="AB46" i="24"/>
  <c r="AA46" i="24"/>
  <c r="Z46" i="24"/>
  <c r="AD45" i="24"/>
  <c r="AC45" i="24"/>
  <c r="AB45" i="24"/>
  <c r="AA45" i="24"/>
  <c r="Z45" i="24"/>
  <c r="AD44" i="24"/>
  <c r="AC44" i="24"/>
  <c r="AB44" i="24"/>
  <c r="AA44" i="24"/>
  <c r="Z44" i="24"/>
  <c r="AD43" i="24"/>
  <c r="AC43" i="24"/>
  <c r="AB43" i="24"/>
  <c r="AA43" i="24"/>
  <c r="Z43" i="24"/>
  <c r="AD42" i="24"/>
  <c r="AC42" i="24"/>
  <c r="AB42" i="24"/>
  <c r="AA42" i="24"/>
  <c r="Z42" i="24"/>
  <c r="AD41" i="24"/>
  <c r="AC41" i="24"/>
  <c r="AB41" i="24"/>
  <c r="AA41" i="24"/>
  <c r="Z41" i="24"/>
  <c r="AD40" i="24"/>
  <c r="AC40" i="24"/>
  <c r="AB40" i="24"/>
  <c r="AA40" i="24"/>
  <c r="Z40" i="24"/>
  <c r="AD39" i="24"/>
  <c r="AC39" i="24"/>
  <c r="AB39" i="24"/>
  <c r="AA39" i="24"/>
  <c r="Z39" i="24"/>
  <c r="AD38" i="24"/>
  <c r="AC38" i="24"/>
  <c r="AB38" i="24"/>
  <c r="AA38" i="24"/>
  <c r="Z38" i="24"/>
  <c r="AD37" i="24"/>
  <c r="AC37" i="24"/>
  <c r="AB37" i="24"/>
  <c r="AA37" i="24"/>
  <c r="Z37" i="24"/>
  <c r="AD36" i="24"/>
  <c r="AC36" i="24"/>
  <c r="AB36" i="24"/>
  <c r="AA36" i="24"/>
  <c r="Z36" i="24"/>
  <c r="AD35" i="24"/>
  <c r="AC35" i="24"/>
  <c r="AB35" i="24"/>
  <c r="AA35" i="24"/>
  <c r="Z35" i="24"/>
  <c r="AD34" i="24"/>
  <c r="AC34" i="24"/>
  <c r="AB34" i="24"/>
  <c r="AA34" i="24"/>
  <c r="Z34" i="24"/>
  <c r="AD33" i="24"/>
  <c r="AC33" i="24"/>
  <c r="AB33" i="24"/>
  <c r="AA33" i="24"/>
  <c r="Z33" i="24"/>
  <c r="BA32" i="24"/>
  <c r="AZ32" i="24"/>
  <c r="AY32" i="24"/>
  <c r="AX32" i="24"/>
  <c r="AW32" i="24"/>
  <c r="AV32" i="24"/>
  <c r="AQ32" i="24"/>
  <c r="AP32" i="24"/>
  <c r="AJ32" i="24"/>
  <c r="AI32" i="24"/>
  <c r="AK32" i="24" s="1"/>
  <c r="AD32" i="24"/>
  <c r="AC32" i="24"/>
  <c r="AB32" i="24"/>
  <c r="AA32" i="24"/>
  <c r="Y32" i="24" s="1"/>
  <c r="X32" i="24" s="1"/>
  <c r="Z32" i="24"/>
  <c r="O32" i="24"/>
  <c r="N32" i="24"/>
  <c r="E32" i="24"/>
  <c r="D32" i="24"/>
  <c r="C32" i="24"/>
  <c r="B32" i="24"/>
  <c r="F32" i="24" s="1"/>
  <c r="I32" i="24" s="1"/>
  <c r="BA31" i="24"/>
  <c r="AZ31" i="24"/>
  <c r="AY31" i="24"/>
  <c r="AX31" i="24"/>
  <c r="AW31" i="24"/>
  <c r="AV31" i="24"/>
  <c r="AQ31" i="24"/>
  <c r="AP31" i="24"/>
  <c r="AR31" i="24" s="1"/>
  <c r="AJ31" i="24"/>
  <c r="AI31" i="24"/>
  <c r="AD31" i="24"/>
  <c r="AC31" i="24"/>
  <c r="AB31" i="24"/>
  <c r="AA31" i="24"/>
  <c r="Z31" i="24"/>
  <c r="O31" i="24"/>
  <c r="N31" i="24"/>
  <c r="E31" i="24"/>
  <c r="D31" i="24"/>
  <c r="C31" i="24"/>
  <c r="B31" i="24"/>
  <c r="BA30" i="24"/>
  <c r="AZ30" i="24"/>
  <c r="AY30" i="24"/>
  <c r="AX30" i="24"/>
  <c r="AW30" i="24"/>
  <c r="AV30" i="24"/>
  <c r="AQ30" i="24"/>
  <c r="AP30" i="24"/>
  <c r="AR30" i="24" s="1"/>
  <c r="AJ30" i="24"/>
  <c r="AI30" i="24"/>
  <c r="AK30" i="24" s="1"/>
  <c r="AF30" i="24"/>
  <c r="AE30" i="24"/>
  <c r="AD30" i="24"/>
  <c r="AC30" i="24"/>
  <c r="AB30" i="24"/>
  <c r="AA30" i="24"/>
  <c r="Z30" i="24"/>
  <c r="O30" i="24"/>
  <c r="N30" i="24"/>
  <c r="E30" i="24"/>
  <c r="D30" i="24"/>
  <c r="C30" i="24"/>
  <c r="B30" i="24"/>
  <c r="F30" i="24" s="1"/>
  <c r="BA29" i="24"/>
  <c r="AZ29" i="24"/>
  <c r="AY29" i="24"/>
  <c r="AX29" i="24"/>
  <c r="AW29" i="24"/>
  <c r="AV29" i="24"/>
  <c r="AQ29" i="24"/>
  <c r="AP29" i="24"/>
  <c r="AR29" i="24" s="1"/>
  <c r="AJ29" i="24"/>
  <c r="AI29" i="24"/>
  <c r="AK29" i="24" s="1"/>
  <c r="AF29" i="24"/>
  <c r="AE29" i="24"/>
  <c r="AD29" i="24"/>
  <c r="AC29" i="24"/>
  <c r="AB29" i="24"/>
  <c r="AA29" i="24"/>
  <c r="Z29" i="24"/>
  <c r="O29" i="24"/>
  <c r="N29" i="24"/>
  <c r="E29" i="24"/>
  <c r="D29" i="24"/>
  <c r="C29" i="24"/>
  <c r="B29" i="24"/>
  <c r="BA28" i="24"/>
  <c r="AZ28" i="24"/>
  <c r="AY28" i="24"/>
  <c r="AX28" i="24"/>
  <c r="AW28" i="24"/>
  <c r="AV28" i="24"/>
  <c r="AQ28" i="24"/>
  <c r="AP28" i="24"/>
  <c r="AJ28" i="24"/>
  <c r="AI28" i="24"/>
  <c r="AK28" i="24" s="1"/>
  <c r="AF28" i="24"/>
  <c r="AE28" i="24"/>
  <c r="AD28" i="24"/>
  <c r="AC28" i="24"/>
  <c r="AB28" i="24"/>
  <c r="AA28" i="24"/>
  <c r="Z28" i="24"/>
  <c r="Y28" i="24" s="1"/>
  <c r="X28" i="24" s="1"/>
  <c r="O28" i="24"/>
  <c r="N28" i="24"/>
  <c r="E28" i="24"/>
  <c r="D28" i="24"/>
  <c r="C28" i="24"/>
  <c r="B28" i="24"/>
  <c r="F28" i="24" s="1"/>
  <c r="I28" i="24" s="1"/>
  <c r="BA27" i="24"/>
  <c r="AZ27" i="24"/>
  <c r="AY27" i="24"/>
  <c r="AX27" i="24"/>
  <c r="AW27" i="24"/>
  <c r="AV27" i="24"/>
  <c r="AQ27" i="24"/>
  <c r="AP27" i="24"/>
  <c r="AR27" i="24" s="1"/>
  <c r="AJ27" i="24"/>
  <c r="AI27" i="24"/>
  <c r="AK27" i="24" s="1"/>
  <c r="AF27" i="24"/>
  <c r="AE27" i="24"/>
  <c r="AD27" i="24"/>
  <c r="AC27" i="24"/>
  <c r="AB27" i="24"/>
  <c r="AA27" i="24"/>
  <c r="Z27" i="24"/>
  <c r="O27" i="24"/>
  <c r="N27" i="24"/>
  <c r="E27" i="24"/>
  <c r="D27" i="24"/>
  <c r="C27" i="24"/>
  <c r="B27" i="24"/>
  <c r="AM27" i="24" s="1"/>
  <c r="BA26" i="24"/>
  <c r="AZ26" i="24"/>
  <c r="AY26" i="24"/>
  <c r="AX26" i="24"/>
  <c r="AW26" i="24"/>
  <c r="AV26" i="24"/>
  <c r="AQ26" i="24"/>
  <c r="AP26" i="24"/>
  <c r="AJ26" i="24"/>
  <c r="AI26" i="24"/>
  <c r="AK26" i="24" s="1"/>
  <c r="AF26" i="24"/>
  <c r="AE26" i="24"/>
  <c r="AD26" i="24"/>
  <c r="AC26" i="24"/>
  <c r="AB26" i="24"/>
  <c r="AA26" i="24"/>
  <c r="Z26" i="24"/>
  <c r="O26" i="24"/>
  <c r="N26" i="24"/>
  <c r="E26" i="24"/>
  <c r="D26" i="24"/>
  <c r="C26" i="24"/>
  <c r="B26" i="24"/>
  <c r="AM26" i="24" s="1"/>
  <c r="BA25" i="24"/>
  <c r="AZ25" i="24"/>
  <c r="AY25" i="24"/>
  <c r="AX25" i="24"/>
  <c r="AW25" i="24"/>
  <c r="AV25" i="24"/>
  <c r="AQ25" i="24"/>
  <c r="AP25" i="24"/>
  <c r="AR25" i="24" s="1"/>
  <c r="AJ25" i="24"/>
  <c r="AI25" i="24"/>
  <c r="AK25" i="24" s="1"/>
  <c r="AF25" i="24"/>
  <c r="AE25" i="24"/>
  <c r="AD25" i="24"/>
  <c r="AC25" i="24"/>
  <c r="AB25" i="24"/>
  <c r="AA25" i="24"/>
  <c r="Z25" i="24"/>
  <c r="O25" i="24"/>
  <c r="N25" i="24"/>
  <c r="E25" i="24"/>
  <c r="D25" i="24"/>
  <c r="C25" i="24"/>
  <c r="B25" i="24"/>
  <c r="BA24" i="24"/>
  <c r="AZ24" i="24"/>
  <c r="AY24" i="24"/>
  <c r="AX24" i="24"/>
  <c r="AW24" i="24"/>
  <c r="AV24" i="24"/>
  <c r="AQ24" i="24"/>
  <c r="AP24" i="24"/>
  <c r="AJ24" i="24"/>
  <c r="AI24" i="24"/>
  <c r="AK24" i="24" s="1"/>
  <c r="AF24" i="24"/>
  <c r="AE24" i="24"/>
  <c r="AD24" i="24"/>
  <c r="AC24" i="24"/>
  <c r="AB24" i="24"/>
  <c r="AA24" i="24"/>
  <c r="Z24" i="24"/>
  <c r="O24" i="24"/>
  <c r="N24" i="24"/>
  <c r="E24" i="24"/>
  <c r="D24" i="24"/>
  <c r="C24" i="24"/>
  <c r="B24" i="24"/>
  <c r="BA23" i="24"/>
  <c r="AZ23" i="24"/>
  <c r="AY23" i="24"/>
  <c r="AX23" i="24"/>
  <c r="AW23" i="24"/>
  <c r="AV23" i="24"/>
  <c r="AQ23" i="24"/>
  <c r="AP23" i="24"/>
  <c r="AJ23" i="24"/>
  <c r="AI23" i="24"/>
  <c r="AK23" i="24" s="1"/>
  <c r="AD23" i="24"/>
  <c r="AC23" i="24"/>
  <c r="AB23" i="24"/>
  <c r="AA23" i="24"/>
  <c r="Y23" i="24" s="1"/>
  <c r="X23" i="24" s="1"/>
  <c r="Z23" i="24"/>
  <c r="O23" i="24"/>
  <c r="N23" i="24"/>
  <c r="E23" i="24"/>
  <c r="D23" i="24"/>
  <c r="C23" i="24"/>
  <c r="B23" i="24"/>
  <c r="F23" i="24" s="1"/>
  <c r="BA22" i="24"/>
  <c r="AZ22" i="24"/>
  <c r="AY22" i="24"/>
  <c r="AX22" i="24"/>
  <c r="AW22" i="24"/>
  <c r="AV22" i="24"/>
  <c r="AQ22" i="24"/>
  <c r="AP22" i="24"/>
  <c r="AR22" i="24" s="1"/>
  <c r="AJ22" i="24"/>
  <c r="AI22" i="24"/>
  <c r="AF22" i="24"/>
  <c r="AE22" i="24"/>
  <c r="AD22" i="24"/>
  <c r="AC22" i="24"/>
  <c r="AB22" i="24"/>
  <c r="AA22" i="24"/>
  <c r="Z22" i="24"/>
  <c r="O22" i="24"/>
  <c r="N22" i="24"/>
  <c r="P22" i="24" s="1"/>
  <c r="E22" i="24"/>
  <c r="D22" i="24"/>
  <c r="C22" i="24"/>
  <c r="B22" i="24"/>
  <c r="AM22" i="24" s="1"/>
  <c r="BA21" i="24"/>
  <c r="AZ21" i="24"/>
  <c r="AY21" i="24"/>
  <c r="AX21" i="24"/>
  <c r="AW21" i="24"/>
  <c r="AV21" i="24"/>
  <c r="AQ21" i="24"/>
  <c r="AP21" i="24"/>
  <c r="AJ21" i="24"/>
  <c r="AI21" i="24"/>
  <c r="AK21" i="24" s="1"/>
  <c r="AF21" i="24"/>
  <c r="AE21" i="24"/>
  <c r="AD21" i="24"/>
  <c r="AC21" i="24"/>
  <c r="AB21" i="24"/>
  <c r="AA21" i="24"/>
  <c r="Z21" i="24"/>
  <c r="O21" i="24"/>
  <c r="N21" i="24"/>
  <c r="E21" i="24"/>
  <c r="D21" i="24"/>
  <c r="C21" i="24"/>
  <c r="B21" i="24"/>
  <c r="AM21" i="24" s="1"/>
  <c r="BA20" i="24"/>
  <c r="AZ20" i="24"/>
  <c r="AY20" i="24"/>
  <c r="AX20" i="24"/>
  <c r="AW20" i="24"/>
  <c r="AV20" i="24"/>
  <c r="AQ20" i="24"/>
  <c r="AP20" i="24"/>
  <c r="AR20" i="24" s="1"/>
  <c r="AJ20" i="24"/>
  <c r="AI20" i="24"/>
  <c r="AF20" i="24"/>
  <c r="AE20" i="24"/>
  <c r="AD20" i="24"/>
  <c r="AC20" i="24"/>
  <c r="AB20" i="24"/>
  <c r="AA20" i="24"/>
  <c r="Z20" i="24"/>
  <c r="O20" i="24"/>
  <c r="N20" i="24"/>
  <c r="P20" i="24" s="1"/>
  <c r="E20" i="24"/>
  <c r="D20" i="24"/>
  <c r="C20" i="24"/>
  <c r="B20" i="24"/>
  <c r="BA19" i="24"/>
  <c r="AZ19" i="24"/>
  <c r="AY19" i="24"/>
  <c r="AX19" i="24"/>
  <c r="AW19" i="24"/>
  <c r="AV19" i="24"/>
  <c r="AQ19" i="24"/>
  <c r="AP19" i="24"/>
  <c r="AJ19" i="24"/>
  <c r="AI19" i="24"/>
  <c r="AD19" i="24"/>
  <c r="AC19" i="24"/>
  <c r="AB19" i="24"/>
  <c r="AA19" i="24"/>
  <c r="Z19" i="24"/>
  <c r="O19" i="24"/>
  <c r="N19" i="24"/>
  <c r="P19" i="24" s="1"/>
  <c r="E19" i="24"/>
  <c r="D19" i="24"/>
  <c r="G19" i="24" s="1"/>
  <c r="C19" i="24"/>
  <c r="B19" i="24"/>
  <c r="F19" i="24" s="1"/>
  <c r="BA18" i="24"/>
  <c r="AZ18" i="24"/>
  <c r="AY18" i="24"/>
  <c r="AX18" i="24"/>
  <c r="AW18" i="24"/>
  <c r="AV18" i="24"/>
  <c r="AQ18" i="24"/>
  <c r="AP18" i="24"/>
  <c r="AJ18" i="24"/>
  <c r="AI18" i="24"/>
  <c r="AE18" i="24"/>
  <c r="AD18" i="24"/>
  <c r="AC18" i="24"/>
  <c r="AB18" i="24"/>
  <c r="AA18" i="24"/>
  <c r="Z18" i="24"/>
  <c r="O18" i="24"/>
  <c r="N18" i="24"/>
  <c r="E18" i="24"/>
  <c r="D18" i="24"/>
  <c r="C18" i="24"/>
  <c r="B18" i="24"/>
  <c r="BA17" i="24"/>
  <c r="AZ17" i="24"/>
  <c r="AY17" i="24"/>
  <c r="AX17" i="24"/>
  <c r="AW17" i="24"/>
  <c r="AV17" i="24"/>
  <c r="AQ17" i="24"/>
  <c r="AP17" i="24"/>
  <c r="AR17" i="24" s="1"/>
  <c r="AJ17" i="24"/>
  <c r="AI17" i="24"/>
  <c r="AE17" i="24"/>
  <c r="AD17" i="24"/>
  <c r="AC17" i="24"/>
  <c r="AB17" i="24"/>
  <c r="AA17" i="24"/>
  <c r="Y17" i="24" s="1"/>
  <c r="X17" i="24" s="1"/>
  <c r="Z17" i="24"/>
  <c r="O17" i="24"/>
  <c r="N17" i="24"/>
  <c r="P17" i="24" s="1"/>
  <c r="E17" i="24"/>
  <c r="D17" i="24"/>
  <c r="C17" i="24"/>
  <c r="B17" i="24"/>
  <c r="F17" i="24" s="1"/>
  <c r="BA16" i="24"/>
  <c r="AZ16" i="24"/>
  <c r="AY16" i="24"/>
  <c r="AX16" i="24"/>
  <c r="AW16" i="24"/>
  <c r="AV16" i="24"/>
  <c r="AQ16" i="24"/>
  <c r="AP16" i="24"/>
  <c r="AR16" i="24" s="1"/>
  <c r="AJ16" i="24"/>
  <c r="AI16" i="24"/>
  <c r="AE16" i="24"/>
  <c r="AD16" i="24"/>
  <c r="AC16" i="24"/>
  <c r="AB16" i="24"/>
  <c r="AA16" i="24"/>
  <c r="Z16" i="24"/>
  <c r="O16" i="24"/>
  <c r="N16" i="24"/>
  <c r="P16" i="24" s="1"/>
  <c r="E16" i="24"/>
  <c r="D16" i="24"/>
  <c r="C16" i="24"/>
  <c r="B16" i="24"/>
  <c r="BA15" i="24"/>
  <c r="AZ15" i="24"/>
  <c r="AY15" i="24"/>
  <c r="AX15" i="24"/>
  <c r="AW15" i="24"/>
  <c r="AV15" i="24"/>
  <c r="AQ15" i="24"/>
  <c r="AP15" i="24"/>
  <c r="AJ15" i="24"/>
  <c r="AI15" i="24"/>
  <c r="AK15" i="24" s="1"/>
  <c r="AD15" i="24"/>
  <c r="AC15" i="24"/>
  <c r="AB15" i="24"/>
  <c r="AA15" i="24"/>
  <c r="Z15" i="24"/>
  <c r="O15" i="24"/>
  <c r="N15" i="24"/>
  <c r="P15" i="24" s="1"/>
  <c r="E15" i="24"/>
  <c r="D15" i="24"/>
  <c r="C15" i="24"/>
  <c r="B15" i="24"/>
  <c r="BA14" i="24"/>
  <c r="AZ14" i="24"/>
  <c r="AY14" i="24"/>
  <c r="AX14" i="24"/>
  <c r="AW14" i="24"/>
  <c r="AV14" i="24"/>
  <c r="AQ14" i="24"/>
  <c r="AP14" i="24"/>
  <c r="AR14" i="24" s="1"/>
  <c r="AJ14" i="24"/>
  <c r="AI14" i="24"/>
  <c r="AK14" i="24" s="1"/>
  <c r="AD14" i="24"/>
  <c r="AC14" i="24"/>
  <c r="AB14" i="24"/>
  <c r="AA14" i="24"/>
  <c r="Z14" i="24"/>
  <c r="O14" i="24"/>
  <c r="N14" i="24"/>
  <c r="P14" i="24" s="1"/>
  <c r="E14" i="24"/>
  <c r="D14" i="24"/>
  <c r="C14" i="24"/>
  <c r="B14" i="24"/>
  <c r="BA13" i="24"/>
  <c r="AZ13" i="24"/>
  <c r="AY13" i="24"/>
  <c r="AX13" i="24"/>
  <c r="AW13" i="24"/>
  <c r="AV13" i="24"/>
  <c r="AQ13" i="24"/>
  <c r="AP13" i="24"/>
  <c r="AR13" i="24" s="1"/>
  <c r="AJ13" i="24"/>
  <c r="AI13" i="24"/>
  <c r="AK13" i="24" s="1"/>
  <c r="AD13" i="24"/>
  <c r="AC13" i="24"/>
  <c r="AB13" i="24"/>
  <c r="AA13" i="24"/>
  <c r="Z13" i="24"/>
  <c r="O13" i="24"/>
  <c r="N13" i="24"/>
  <c r="E13" i="24"/>
  <c r="D13" i="24"/>
  <c r="C13" i="24"/>
  <c r="B13" i="24"/>
  <c r="AM13" i="24" s="1"/>
  <c r="BA12" i="24"/>
  <c r="AZ12" i="24"/>
  <c r="AY12" i="24"/>
  <c r="AX12" i="24"/>
  <c r="AW12" i="24"/>
  <c r="AV12" i="24"/>
  <c r="AQ12" i="24"/>
  <c r="AP12" i="24"/>
  <c r="AR12" i="24" s="1"/>
  <c r="AJ12" i="24"/>
  <c r="AI12" i="24"/>
  <c r="AK12" i="24" s="1"/>
  <c r="AD12" i="24"/>
  <c r="AC12" i="24"/>
  <c r="AB12" i="24"/>
  <c r="AA12" i="24"/>
  <c r="Y12" i="24" s="1"/>
  <c r="X12" i="24" s="1"/>
  <c r="Z12" i="24"/>
  <c r="O12" i="24"/>
  <c r="N12" i="24"/>
  <c r="P12" i="24" s="1"/>
  <c r="E12" i="24"/>
  <c r="D12" i="24"/>
  <c r="C12" i="24"/>
  <c r="B12" i="24"/>
  <c r="BA11" i="24"/>
  <c r="AZ11" i="24"/>
  <c r="AY11" i="24"/>
  <c r="AX11" i="24"/>
  <c r="AW11" i="24"/>
  <c r="AV11" i="24"/>
  <c r="AQ11" i="24"/>
  <c r="AP11" i="24"/>
  <c r="AR11" i="24" s="1"/>
  <c r="AJ11" i="24"/>
  <c r="AI11" i="24"/>
  <c r="AK11" i="24" s="1"/>
  <c r="AD11" i="24"/>
  <c r="AC11" i="24"/>
  <c r="AB11" i="24"/>
  <c r="AA11" i="24"/>
  <c r="Z11" i="24"/>
  <c r="O11" i="24"/>
  <c r="N11" i="24"/>
  <c r="P11" i="24" s="1"/>
  <c r="E11" i="24"/>
  <c r="D11" i="24"/>
  <c r="C11" i="24"/>
  <c r="B11" i="24"/>
  <c r="AM11" i="24" s="1"/>
  <c r="BA10" i="24"/>
  <c r="AZ10" i="24"/>
  <c r="AY10" i="24"/>
  <c r="AX10" i="24"/>
  <c r="AW10" i="24"/>
  <c r="AV10" i="24"/>
  <c r="AQ10" i="24"/>
  <c r="AP10" i="24"/>
  <c r="AR10" i="24" s="1"/>
  <c r="AJ10" i="24"/>
  <c r="AI10" i="24"/>
  <c r="AK10" i="24" s="1"/>
  <c r="AD10" i="24"/>
  <c r="AC10" i="24"/>
  <c r="AB10" i="24"/>
  <c r="AA10" i="24"/>
  <c r="Z10" i="24"/>
  <c r="O10" i="24"/>
  <c r="N10" i="24"/>
  <c r="P10" i="24" s="1"/>
  <c r="E10" i="24"/>
  <c r="D10" i="24"/>
  <c r="C10" i="24"/>
  <c r="B10" i="24"/>
  <c r="AM10" i="24" s="1"/>
  <c r="BA9" i="24"/>
  <c r="AZ9" i="24"/>
  <c r="AY9" i="24"/>
  <c r="AX9" i="24"/>
  <c r="AW9" i="24"/>
  <c r="AV9" i="24"/>
  <c r="AQ9" i="24"/>
  <c r="AP9" i="24"/>
  <c r="AR9" i="24" s="1"/>
  <c r="AJ9" i="24"/>
  <c r="AI9" i="24"/>
  <c r="AK9" i="24" s="1"/>
  <c r="AD9" i="24"/>
  <c r="AC9" i="24"/>
  <c r="AB9" i="24"/>
  <c r="AA9" i="24"/>
  <c r="Y9" i="24" s="1"/>
  <c r="X9" i="24" s="1"/>
  <c r="Z9" i="24"/>
  <c r="O9" i="24"/>
  <c r="N9" i="24"/>
  <c r="P9" i="24" s="1"/>
  <c r="E9" i="24"/>
  <c r="D9" i="24"/>
  <c r="C9" i="24"/>
  <c r="B9" i="24"/>
  <c r="BB8" i="24"/>
  <c r="BB9" i="24" s="1"/>
  <c r="BA8" i="24"/>
  <c r="AZ8" i="24"/>
  <c r="AY8" i="24"/>
  <c r="AX8" i="24"/>
  <c r="AW8" i="24"/>
  <c r="AV8" i="24"/>
  <c r="AQ8" i="24"/>
  <c r="AP8" i="24"/>
  <c r="AR8" i="24" s="1"/>
  <c r="AJ8" i="24"/>
  <c r="AI8" i="24"/>
  <c r="AK8" i="24" s="1"/>
  <c r="AD8" i="24"/>
  <c r="AC8" i="24"/>
  <c r="AB8" i="24"/>
  <c r="AA8" i="24"/>
  <c r="Z8" i="24"/>
  <c r="O8" i="24"/>
  <c r="N8" i="24"/>
  <c r="P8" i="24" s="1"/>
  <c r="E8" i="24"/>
  <c r="D8" i="24"/>
  <c r="C8" i="24"/>
  <c r="B8" i="24"/>
  <c r="BA7" i="24"/>
  <c r="AZ7" i="24"/>
  <c r="AY7" i="24"/>
  <c r="AX7" i="24"/>
  <c r="AW7" i="24"/>
  <c r="AV7" i="24"/>
  <c r="AQ7" i="24"/>
  <c r="AP7" i="24"/>
  <c r="AR7" i="24" s="1"/>
  <c r="AJ7" i="24"/>
  <c r="AI7" i="24"/>
  <c r="AK7" i="24" s="1"/>
  <c r="AD7" i="24"/>
  <c r="AC7" i="24"/>
  <c r="AB7" i="24"/>
  <c r="AA7" i="24"/>
  <c r="Z7" i="24"/>
  <c r="Y7" i="24" s="1"/>
  <c r="X7" i="24" s="1"/>
  <c r="O7" i="24"/>
  <c r="N7" i="24"/>
  <c r="P7" i="24" s="1"/>
  <c r="E7" i="24"/>
  <c r="D7" i="24"/>
  <c r="C7" i="24"/>
  <c r="B7" i="24"/>
  <c r="BB6" i="24"/>
  <c r="BB7" i="24" s="1"/>
  <c r="BA6" i="24"/>
  <c r="AZ6" i="24"/>
  <c r="AY6" i="24"/>
  <c r="AX6" i="24"/>
  <c r="AW6" i="24"/>
  <c r="AV6" i="24"/>
  <c r="AQ6" i="24"/>
  <c r="AP6" i="24"/>
  <c r="AR6" i="24" s="1"/>
  <c r="AJ6" i="24"/>
  <c r="AI6" i="24"/>
  <c r="AK6" i="24" s="1"/>
  <c r="AD6" i="24"/>
  <c r="AC6" i="24"/>
  <c r="AB6" i="24"/>
  <c r="AA6" i="24"/>
  <c r="Z6" i="24"/>
  <c r="O6" i="24"/>
  <c r="N6" i="24"/>
  <c r="P6" i="24" s="1"/>
  <c r="E6" i="24"/>
  <c r="D6" i="24"/>
  <c r="C6" i="24"/>
  <c r="B6" i="24"/>
  <c r="AM6" i="24" s="1"/>
  <c r="BB5" i="24"/>
  <c r="BA5" i="24"/>
  <c r="AZ5" i="24"/>
  <c r="AY5" i="24"/>
  <c r="AX5" i="24"/>
  <c r="AW5" i="24"/>
  <c r="AV5" i="24"/>
  <c r="AQ5" i="24"/>
  <c r="AP5" i="24"/>
  <c r="AJ5" i="24"/>
  <c r="AI5" i="24"/>
  <c r="AK5" i="24" s="1"/>
  <c r="AD5" i="24"/>
  <c r="AC5" i="24"/>
  <c r="AB5" i="24"/>
  <c r="AA5" i="24"/>
  <c r="Z5" i="24"/>
  <c r="U5" i="24"/>
  <c r="O5" i="24"/>
  <c r="N5" i="24"/>
  <c r="E5" i="24"/>
  <c r="D5" i="24"/>
  <c r="C5" i="24"/>
  <c r="B5" i="24"/>
  <c r="AM5" i="24" s="1"/>
  <c r="BB4" i="24"/>
  <c r="BA4" i="24"/>
  <c r="AZ4" i="24"/>
  <c r="AY4" i="24"/>
  <c r="AX4" i="24"/>
  <c r="AW4" i="24"/>
  <c r="AV4" i="24"/>
  <c r="AQ4" i="24"/>
  <c r="AP4" i="24"/>
  <c r="AR4" i="24" s="1"/>
  <c r="AJ4" i="24"/>
  <c r="AI4" i="24"/>
  <c r="AK4" i="24" s="1"/>
  <c r="AE4" i="24"/>
  <c r="AD4" i="24"/>
  <c r="AC4" i="24"/>
  <c r="AB4" i="24"/>
  <c r="AA4" i="24"/>
  <c r="Z4" i="24"/>
  <c r="U4" i="24"/>
  <c r="O4" i="24"/>
  <c r="N4" i="24"/>
  <c r="E4" i="24"/>
  <c r="D4" i="24"/>
  <c r="C4" i="24"/>
  <c r="B4" i="24"/>
  <c r="AM4" i="24" s="1"/>
  <c r="BB3" i="24"/>
  <c r="BA3" i="24"/>
  <c r="AZ3" i="24"/>
  <c r="AY3" i="24"/>
  <c r="AX3" i="24"/>
  <c r="AW3" i="24"/>
  <c r="AV3" i="24"/>
  <c r="AQ3" i="24"/>
  <c r="AP3" i="24"/>
  <c r="AR3" i="24" s="1"/>
  <c r="AJ3" i="24"/>
  <c r="AI3" i="24"/>
  <c r="AK3" i="24" s="1"/>
  <c r="AD3" i="24"/>
  <c r="AC3" i="24"/>
  <c r="AB3" i="24"/>
  <c r="AA3" i="24"/>
  <c r="Z3" i="24"/>
  <c r="U3" i="24"/>
  <c r="O3" i="24"/>
  <c r="N3" i="24"/>
  <c r="P3" i="24" s="1"/>
  <c r="E3" i="24"/>
  <c r="D3" i="24"/>
  <c r="C3" i="24"/>
  <c r="B3" i="24"/>
  <c r="BB2" i="24"/>
  <c r="BA2" i="24"/>
  <c r="AZ2" i="24"/>
  <c r="AY2" i="24"/>
  <c r="AX2" i="24"/>
  <c r="AW2" i="24"/>
  <c r="AV2" i="24"/>
  <c r="AQ2" i="24"/>
  <c r="AP2" i="24"/>
  <c r="AR2" i="24" s="1"/>
  <c r="AJ2" i="24"/>
  <c r="AI2" i="24"/>
  <c r="AK2" i="24" s="1"/>
  <c r="AD2" i="24"/>
  <c r="AC2" i="24"/>
  <c r="AB2" i="24"/>
  <c r="AA2" i="24"/>
  <c r="Z2" i="24"/>
  <c r="U2" i="24"/>
  <c r="O2" i="24"/>
  <c r="N2" i="24"/>
  <c r="E2" i="24"/>
  <c r="D2" i="24"/>
  <c r="C2" i="24"/>
  <c r="B2" i="24"/>
  <c r="AU1" i="24"/>
  <c r="AU28" i="24" s="1"/>
  <c r="AT1" i="24"/>
  <c r="AT10" i="24" s="1"/>
  <c r="AS1" i="24"/>
  <c r="AS4" i="24" s="1"/>
  <c r="AO1" i="24"/>
  <c r="AN1" i="24"/>
  <c r="AN21" i="24" s="1"/>
  <c r="AL1" i="24"/>
  <c r="AL22" i="24" s="1"/>
  <c r="AE1" i="24"/>
  <c r="AD1" i="24"/>
  <c r="AC1" i="24"/>
  <c r="AB1" i="24"/>
  <c r="AA1" i="24"/>
  <c r="Z1" i="24"/>
  <c r="T1" i="24"/>
  <c r="S1" i="24"/>
  <c r="S24" i="24" s="1"/>
  <c r="R1" i="24"/>
  <c r="R16" i="24" s="1"/>
  <c r="FF37" i="2"/>
  <c r="DI37" i="2"/>
  <c r="BK37" i="2"/>
  <c r="N37" i="2"/>
  <c r="EA27" i="2"/>
  <c r="DU27" i="2"/>
  <c r="DP27" i="2"/>
  <c r="AF27" i="2"/>
  <c r="Z27" i="2"/>
  <c r="U27" i="2"/>
  <c r="DS16" i="2"/>
  <c r="X16" i="2"/>
  <c r="EY2" i="2"/>
  <c r="BD2" i="2"/>
  <c r="AH1019" i="24"/>
  <c r="AH1200" i="24"/>
  <c r="Y3" i="24" l="1"/>
  <c r="X3" i="24" s="1"/>
  <c r="Y18" i="24"/>
  <c r="X18" i="24" s="1"/>
  <c r="Y26" i="24"/>
  <c r="X26" i="24" s="1"/>
  <c r="Y39" i="24"/>
  <c r="X39" i="24" s="1"/>
  <c r="Y47" i="24"/>
  <c r="X47" i="24" s="1"/>
  <c r="Y2" i="24"/>
  <c r="X2" i="24" s="1"/>
  <c r="Y8" i="24"/>
  <c r="X8" i="24" s="1"/>
  <c r="Y11" i="24"/>
  <c r="X11" i="24" s="1"/>
  <c r="Y14" i="24"/>
  <c r="X14" i="24" s="1"/>
  <c r="Y15" i="24"/>
  <c r="X15" i="24" s="1"/>
  <c r="Y25" i="24"/>
  <c r="X25" i="24" s="1"/>
  <c r="Y30" i="24"/>
  <c r="X30" i="24" s="1"/>
  <c r="Y16" i="24"/>
  <c r="X16" i="24" s="1"/>
  <c r="Y22" i="24"/>
  <c r="X22" i="24" s="1"/>
  <c r="Y38" i="24"/>
  <c r="X38" i="24" s="1"/>
  <c r="Y41" i="24"/>
  <c r="X41" i="24" s="1"/>
  <c r="Y46" i="24"/>
  <c r="X46" i="24" s="1"/>
  <c r="Y49" i="24"/>
  <c r="X49" i="24" s="1"/>
  <c r="Y1" i="24"/>
  <c r="X1" i="24" s="1"/>
  <c r="W27" i="24" s="1"/>
  <c r="U27" i="24" s="1"/>
  <c r="Y6" i="24"/>
  <c r="X6" i="24" s="1"/>
  <c r="Y10" i="24"/>
  <c r="X10" i="24" s="1"/>
  <c r="Y13" i="24"/>
  <c r="X13" i="24" s="1"/>
  <c r="Y21" i="24"/>
  <c r="X21" i="24" s="1"/>
  <c r="Y24" i="24"/>
  <c r="X24" i="24" s="1"/>
  <c r="Y31" i="24"/>
  <c r="X31" i="24" s="1"/>
  <c r="Y33" i="24"/>
  <c r="X33" i="24" s="1"/>
  <c r="Y34" i="24"/>
  <c r="X34" i="24" s="1"/>
  <c r="Y35" i="24"/>
  <c r="X35" i="24" s="1"/>
  <c r="Y37" i="24"/>
  <c r="X37" i="24" s="1"/>
  <c r="Y42" i="24"/>
  <c r="X42" i="24" s="1"/>
  <c r="Y43" i="24"/>
  <c r="X43" i="24" s="1"/>
  <c r="Y45" i="24"/>
  <c r="X45" i="24" s="1"/>
  <c r="Y50" i="24"/>
  <c r="X50" i="24" s="1"/>
  <c r="AR21" i="24"/>
  <c r="R2" i="24"/>
  <c r="AK16" i="24"/>
  <c r="AK17" i="24"/>
  <c r="AL4" i="24"/>
  <c r="S2" i="24"/>
  <c r="AM14" i="24"/>
  <c r="AK20" i="24"/>
  <c r="AK22" i="24"/>
  <c r="S3" i="24"/>
  <c r="R6" i="24"/>
  <c r="AT6" i="24"/>
  <c r="S7" i="24"/>
  <c r="AL8" i="24"/>
  <c r="AT8" i="24"/>
  <c r="R10" i="24"/>
  <c r="AU10" i="24"/>
  <c r="AL11" i="24"/>
  <c r="AT11" i="24"/>
  <c r="AN13" i="24"/>
  <c r="AT13" i="24"/>
  <c r="S14" i="24"/>
  <c r="R15" i="24"/>
  <c r="S16" i="24"/>
  <c r="AL20" i="24"/>
  <c r="R22" i="24"/>
  <c r="AU26" i="24"/>
  <c r="AR28" i="24"/>
  <c r="AT29" i="24"/>
  <c r="AT3" i="24"/>
  <c r="AO4" i="24"/>
  <c r="AL5" i="24"/>
  <c r="AT5" i="24"/>
  <c r="AU6" i="24"/>
  <c r="R8" i="24"/>
  <c r="AU8" i="24"/>
  <c r="AL9" i="24"/>
  <c r="S10" i="24"/>
  <c r="R11" i="24"/>
  <c r="AU11" i="24"/>
  <c r="AL13" i="24"/>
  <c r="AU13" i="24"/>
  <c r="S15" i="24"/>
  <c r="AT15" i="24"/>
  <c r="AL16" i="24"/>
  <c r="AR18" i="24"/>
  <c r="AR19" i="24"/>
  <c r="AL21" i="24"/>
  <c r="AM24" i="24"/>
  <c r="AR24" i="24"/>
  <c r="AM25" i="24"/>
  <c r="AK31" i="24"/>
  <c r="AL3" i="24"/>
  <c r="AU5" i="24"/>
  <c r="AN6" i="24"/>
  <c r="S8" i="24"/>
  <c r="AT9" i="24"/>
  <c r="S11" i="24"/>
  <c r="R12" i="24"/>
  <c r="AL14" i="24"/>
  <c r="AT14" i="24"/>
  <c r="AL15" i="24"/>
  <c r="AU15" i="24"/>
  <c r="R17" i="24"/>
  <c r="R19" i="24"/>
  <c r="R20" i="24"/>
  <c r="AU25" i="24"/>
  <c r="AM28" i="24"/>
  <c r="AU30" i="24"/>
  <c r="R3" i="24"/>
  <c r="U6" i="24"/>
  <c r="AT4" i="24"/>
  <c r="AL6" i="24"/>
  <c r="R7" i="24"/>
  <c r="AM8" i="24"/>
  <c r="R9" i="24"/>
  <c r="AU9" i="24"/>
  <c r="AL10" i="24"/>
  <c r="S12" i="24"/>
  <c r="R14" i="24"/>
  <c r="AU14" i="24"/>
  <c r="AU17" i="24"/>
  <c r="AM18" i="24"/>
  <c r="S19" i="24"/>
  <c r="AM19" i="24"/>
  <c r="S20" i="24"/>
  <c r="AM23" i="24"/>
  <c r="AR26" i="24"/>
  <c r="AM30" i="24"/>
  <c r="AR32" i="24"/>
  <c r="AH1666" i="24"/>
  <c r="A1" i="25"/>
  <c r="AH1" i="24"/>
  <c r="FE37" i="2"/>
  <c r="W25" i="24"/>
  <c r="U17" i="24"/>
  <c r="W11" i="24"/>
  <c r="W15" i="24"/>
  <c r="U10" i="24"/>
  <c r="G3" i="24"/>
  <c r="AO22" i="24"/>
  <c r="AO31" i="24"/>
  <c r="AO27" i="24"/>
  <c r="AO21" i="24"/>
  <c r="AO24" i="24"/>
  <c r="AO19" i="24"/>
  <c r="AO18" i="24"/>
  <c r="AO23" i="24"/>
  <c r="AO30" i="24"/>
  <c r="AO26" i="24"/>
  <c r="AO12" i="24"/>
  <c r="AO14" i="24"/>
  <c r="AO11" i="24"/>
  <c r="AO10" i="24"/>
  <c r="AO8" i="24"/>
  <c r="AO5" i="24"/>
  <c r="AO28" i="24"/>
  <c r="AO25" i="24"/>
  <c r="AO13" i="24"/>
  <c r="AO6" i="24"/>
  <c r="AM2" i="24"/>
  <c r="AN2" i="24" s="1"/>
  <c r="F2" i="24"/>
  <c r="P2" i="24"/>
  <c r="AO2" i="24"/>
  <c r="AS2" i="24"/>
  <c r="AS3" i="24"/>
  <c r="Y4" i="24"/>
  <c r="X4" i="24" s="1"/>
  <c r="Y5" i="24"/>
  <c r="X5" i="24" s="1"/>
  <c r="AR5" i="24"/>
  <c r="I19" i="24"/>
  <c r="J19" i="24"/>
  <c r="H19" i="24"/>
  <c r="T31" i="24"/>
  <c r="T27" i="24"/>
  <c r="T25" i="24"/>
  <c r="T29" i="24"/>
  <c r="T26" i="24"/>
  <c r="T24" i="24"/>
  <c r="T32" i="24"/>
  <c r="T30" i="24"/>
  <c r="T28" i="24"/>
  <c r="T21" i="24"/>
  <c r="T16" i="24"/>
  <c r="T15" i="24"/>
  <c r="T23" i="24"/>
  <c r="T20" i="24"/>
  <c r="T19" i="24"/>
  <c r="T14" i="24"/>
  <c r="T8" i="24"/>
  <c r="T22" i="24"/>
  <c r="T17" i="24"/>
  <c r="T13" i="24"/>
  <c r="T18" i="24"/>
  <c r="T9" i="24"/>
  <c r="T6" i="24"/>
  <c r="T12" i="24"/>
  <c r="T11" i="24"/>
  <c r="T10" i="24"/>
  <c r="T7" i="24"/>
  <c r="T2" i="24"/>
  <c r="AS29" i="24"/>
  <c r="AS22" i="24"/>
  <c r="AS31" i="24"/>
  <c r="AS27" i="24"/>
  <c r="AS21" i="24"/>
  <c r="AS30" i="24"/>
  <c r="AS25" i="24"/>
  <c r="AS19" i="24"/>
  <c r="AS18" i="24"/>
  <c r="AS32" i="24"/>
  <c r="AS24" i="24"/>
  <c r="AS28" i="24"/>
  <c r="AS20" i="24"/>
  <c r="AS16" i="24"/>
  <c r="AS12" i="24"/>
  <c r="AS7" i="24"/>
  <c r="AS26" i="24"/>
  <c r="AS17" i="24"/>
  <c r="AS14" i="24"/>
  <c r="AS11" i="24"/>
  <c r="AS10" i="24"/>
  <c r="AS8" i="24"/>
  <c r="AS5" i="24"/>
  <c r="AS13" i="24"/>
  <c r="AS9" i="24"/>
  <c r="AS6" i="24"/>
  <c r="T3" i="24"/>
  <c r="T4" i="24"/>
  <c r="J5" i="24"/>
  <c r="M5" i="24" s="1"/>
  <c r="T5" i="24"/>
  <c r="G6" i="24"/>
  <c r="G14" i="24"/>
  <c r="J15" i="24"/>
  <c r="M15" i="24" s="1"/>
  <c r="L19" i="24"/>
  <c r="K19" i="24"/>
  <c r="G4" i="24"/>
  <c r="G5" i="24"/>
  <c r="F6" i="24"/>
  <c r="J17" i="24"/>
  <c r="M17" i="24" s="1"/>
  <c r="I17" i="24"/>
  <c r="H17" i="24"/>
  <c r="R29" i="24"/>
  <c r="P29" i="24" s="1"/>
  <c r="R26" i="24"/>
  <c r="R24" i="24"/>
  <c r="R31" i="24"/>
  <c r="R27" i="24"/>
  <c r="P27" i="24" s="1"/>
  <c r="R25" i="24"/>
  <c r="P25" i="24" s="1"/>
  <c r="R21" i="24"/>
  <c r="P21" i="24" s="1"/>
  <c r="R32" i="24"/>
  <c r="R18" i="24"/>
  <c r="P18" i="24" s="1"/>
  <c r="R30" i="24"/>
  <c r="P30" i="24" s="1"/>
  <c r="R28" i="24"/>
  <c r="P28" i="24" s="1"/>
  <c r="AL32" i="24"/>
  <c r="AL28" i="24"/>
  <c r="AL25" i="24"/>
  <c r="AL23" i="24"/>
  <c r="AL30" i="24"/>
  <c r="AL26" i="24"/>
  <c r="AL24" i="24"/>
  <c r="AL31" i="24"/>
  <c r="AL29" i="24"/>
  <c r="AL27" i="24"/>
  <c r="AL17" i="24"/>
  <c r="AT32" i="24"/>
  <c r="AT28" i="24"/>
  <c r="AT25" i="24"/>
  <c r="AT23" i="24"/>
  <c r="AT30" i="24"/>
  <c r="AT26" i="24"/>
  <c r="AT24" i="24"/>
  <c r="AT22" i="24"/>
  <c r="AT17" i="24"/>
  <c r="AL2" i="24"/>
  <c r="AT2" i="24"/>
  <c r="AM3" i="24"/>
  <c r="AO3" i="24" s="1"/>
  <c r="AU3" i="24"/>
  <c r="F4" i="24"/>
  <c r="J4" i="24"/>
  <c r="M4" i="24" s="1"/>
  <c r="R4" i="24"/>
  <c r="P4" i="24" s="1"/>
  <c r="AU4" i="24"/>
  <c r="F5" i="24"/>
  <c r="R5" i="24"/>
  <c r="P5" i="24" s="1"/>
  <c r="AN5" i="24"/>
  <c r="S6" i="24"/>
  <c r="AL7" i="24"/>
  <c r="AT7" i="24"/>
  <c r="AN8" i="24"/>
  <c r="S9" i="24"/>
  <c r="AN10" i="24"/>
  <c r="AN11" i="24"/>
  <c r="AL12" i="24"/>
  <c r="AT12" i="24"/>
  <c r="F13" i="24"/>
  <c r="R13" i="24"/>
  <c r="P13" i="24" s="1"/>
  <c r="AN14" i="24"/>
  <c r="AM15" i="24"/>
  <c r="AO15" i="24" s="1"/>
  <c r="AT16" i="24"/>
  <c r="AM17" i="24"/>
  <c r="AO17" i="24" s="1"/>
  <c r="S18" i="24"/>
  <c r="AK18" i="24"/>
  <c r="AL18" i="24" s="1"/>
  <c r="AN18" i="24"/>
  <c r="AT18" i="24"/>
  <c r="Y19" i="24"/>
  <c r="X19" i="24" s="1"/>
  <c r="AK19" i="24"/>
  <c r="AL19" i="24" s="1"/>
  <c r="AN19" i="24"/>
  <c r="AT19" i="24"/>
  <c r="AM20" i="24"/>
  <c r="AN20" i="24" s="1"/>
  <c r="F20" i="24"/>
  <c r="Y20" i="24"/>
  <c r="X20" i="24" s="1"/>
  <c r="AT20" i="24"/>
  <c r="AT21" i="24"/>
  <c r="J22" i="24"/>
  <c r="R23" i="24"/>
  <c r="P23" i="24" s="1"/>
  <c r="J24" i="24"/>
  <c r="M24" i="24" s="1"/>
  <c r="AT27" i="24"/>
  <c r="J28" i="24"/>
  <c r="M28" i="24" s="1"/>
  <c r="I30" i="24"/>
  <c r="H30" i="24"/>
  <c r="J30" i="24"/>
  <c r="S32" i="24"/>
  <c r="S28" i="24"/>
  <c r="S22" i="24"/>
  <c r="S30" i="24"/>
  <c r="S23" i="24"/>
  <c r="S31" i="24"/>
  <c r="S29" i="24"/>
  <c r="S27" i="24"/>
  <c r="S17" i="24"/>
  <c r="S26" i="24"/>
  <c r="AN30" i="24"/>
  <c r="AN26" i="24"/>
  <c r="AN24" i="24"/>
  <c r="AN28" i="24"/>
  <c r="AN25" i="24"/>
  <c r="AN23" i="24"/>
  <c r="AN22" i="24"/>
  <c r="AU31" i="24"/>
  <c r="AU27" i="24"/>
  <c r="AU29" i="24"/>
  <c r="AU22" i="24"/>
  <c r="AU32" i="24"/>
  <c r="AU24" i="24"/>
  <c r="AU21" i="24"/>
  <c r="AU20" i="24"/>
  <c r="AU16" i="24"/>
  <c r="AU23" i="24"/>
  <c r="AU2" i="24"/>
  <c r="F3" i="24"/>
  <c r="S4" i="24"/>
  <c r="AN4" i="24"/>
  <c r="S5" i="24"/>
  <c r="AM7" i="24"/>
  <c r="AN7" i="24" s="1"/>
  <c r="AU7" i="24"/>
  <c r="F8" i="24"/>
  <c r="G8" i="24" s="1"/>
  <c r="AM12" i="24"/>
  <c r="AN12" i="24" s="1"/>
  <c r="AU12" i="24"/>
  <c r="G13" i="24"/>
  <c r="S13" i="24"/>
  <c r="F14" i="24"/>
  <c r="AM16" i="24"/>
  <c r="AN16" i="24" s="1"/>
  <c r="F16" i="24"/>
  <c r="J16" i="24" s="1"/>
  <c r="M16" i="24" s="1"/>
  <c r="G17" i="24"/>
  <c r="AU18" i="24"/>
  <c r="AU19" i="24"/>
  <c r="S21" i="24"/>
  <c r="G22" i="24"/>
  <c r="M22" i="24"/>
  <c r="G23" i="24"/>
  <c r="S25" i="24"/>
  <c r="AN27" i="24"/>
  <c r="G28" i="24"/>
  <c r="F7" i="24"/>
  <c r="AM9" i="24"/>
  <c r="AN9" i="24" s="1"/>
  <c r="F10" i="24"/>
  <c r="J10" i="24" s="1"/>
  <c r="M10" i="24" s="1"/>
  <c r="F11" i="24"/>
  <c r="J11" i="24"/>
  <c r="M11" i="24" s="1"/>
  <c r="F12" i="24"/>
  <c r="F15" i="24"/>
  <c r="AR15" i="24"/>
  <c r="AS15" i="24" s="1"/>
  <c r="J18" i="24"/>
  <c r="M18" i="24" s="1"/>
  <c r="M19" i="24"/>
  <c r="P24" i="24"/>
  <c r="M30" i="24"/>
  <c r="G30" i="24"/>
  <c r="H32" i="24"/>
  <c r="F9" i="24"/>
  <c r="F21" i="24"/>
  <c r="J21" i="24" s="1"/>
  <c r="M21" i="24" s="1"/>
  <c r="F22" i="24"/>
  <c r="I23" i="24"/>
  <c r="H23" i="24"/>
  <c r="J23" i="24"/>
  <c r="M23" i="24" s="1"/>
  <c r="H28" i="24"/>
  <c r="AN31" i="24"/>
  <c r="AT31" i="24"/>
  <c r="P32" i="24"/>
  <c r="Y27" i="24"/>
  <c r="X27" i="24" s="1"/>
  <c r="Y29" i="24"/>
  <c r="X29" i="24" s="1"/>
  <c r="G32" i="24"/>
  <c r="J32" i="24"/>
  <c r="M32" i="24" s="1"/>
  <c r="AM32" i="24"/>
  <c r="AN32" i="24" s="1"/>
  <c r="Y36" i="24"/>
  <c r="X36" i="24" s="1"/>
  <c r="Y40" i="24"/>
  <c r="X40" i="24" s="1"/>
  <c r="Y44" i="24"/>
  <c r="X44" i="24" s="1"/>
  <c r="Y48" i="24"/>
  <c r="X48" i="24" s="1"/>
  <c r="F18" i="24"/>
  <c r="AR23" i="24"/>
  <c r="AS23" i="24" s="1"/>
  <c r="J26" i="24"/>
  <c r="M26" i="24" s="1"/>
  <c r="P26" i="24"/>
  <c r="AM31" i="24"/>
  <c r="P31" i="24"/>
  <c r="F25" i="24"/>
  <c r="F27" i="24"/>
  <c r="AM29" i="24"/>
  <c r="AN29" i="24" s="1"/>
  <c r="F31" i="24"/>
  <c r="J31" i="24"/>
  <c r="M31" i="24" s="1"/>
  <c r="F24" i="24"/>
  <c r="F26" i="24"/>
  <c r="F29" i="24"/>
  <c r="V15" i="24" l="1"/>
  <c r="U16" i="24" s="1"/>
  <c r="V10" i="24"/>
  <c r="W24" i="24"/>
  <c r="V20" i="24"/>
  <c r="W22" i="24" s="1"/>
  <c r="W16" i="24"/>
  <c r="V18" i="24"/>
  <c r="V16" i="24" s="1"/>
  <c r="V17" i="24"/>
  <c r="W28" i="24"/>
  <c r="U28" i="24" s="1"/>
  <c r="U11" i="24"/>
  <c r="U12" i="24" s="1"/>
  <c r="W9" i="24"/>
  <c r="V11" i="24"/>
  <c r="W10" i="24"/>
  <c r="U15" i="24"/>
  <c r="U19" i="24" s="1"/>
  <c r="W26" i="24"/>
  <c r="W17" i="24"/>
  <c r="U20" i="24"/>
  <c r="W21" i="24" s="1"/>
  <c r="L8" i="24"/>
  <c r="K8" i="24"/>
  <c r="H27" i="24"/>
  <c r="I27" i="24"/>
  <c r="G27" i="24"/>
  <c r="H29" i="24"/>
  <c r="G29" i="24"/>
  <c r="I29" i="24"/>
  <c r="H31" i="24"/>
  <c r="G31" i="24"/>
  <c r="I31" i="24"/>
  <c r="H25" i="24"/>
  <c r="I25" i="24"/>
  <c r="G25" i="24"/>
  <c r="I9" i="24"/>
  <c r="H9" i="24"/>
  <c r="H26" i="24"/>
  <c r="G26" i="24"/>
  <c r="I26" i="24"/>
  <c r="J25" i="24"/>
  <c r="M25" i="24" s="1"/>
  <c r="J29" i="24"/>
  <c r="M29" i="24" s="1"/>
  <c r="G11" i="24"/>
  <c r="I11" i="24"/>
  <c r="H11" i="24"/>
  <c r="G7" i="24"/>
  <c r="I7" i="24"/>
  <c r="H7" i="24"/>
  <c r="K22" i="24"/>
  <c r="L22" i="24"/>
  <c r="AN3" i="24"/>
  <c r="I20" i="24"/>
  <c r="J20" i="24"/>
  <c r="M20" i="24" s="1"/>
  <c r="H20" i="24"/>
  <c r="I13" i="24"/>
  <c r="H13" i="24"/>
  <c r="AO9" i="24"/>
  <c r="L3" i="24"/>
  <c r="K3" i="24"/>
  <c r="H24" i="24"/>
  <c r="I24" i="24"/>
  <c r="G24" i="24"/>
  <c r="J27" i="24"/>
  <c r="M27" i="24" s="1"/>
  <c r="H18" i="24"/>
  <c r="G18" i="24"/>
  <c r="I18" i="24"/>
  <c r="K32" i="24"/>
  <c r="L32" i="24"/>
  <c r="I22" i="24"/>
  <c r="H22" i="24"/>
  <c r="K30" i="24"/>
  <c r="L30" i="24"/>
  <c r="G15" i="24"/>
  <c r="I15" i="24"/>
  <c r="H15" i="24"/>
  <c r="K23" i="24"/>
  <c r="L23" i="24"/>
  <c r="AN17" i="24"/>
  <c r="H14" i="24"/>
  <c r="I14" i="24"/>
  <c r="I3" i="24"/>
  <c r="H3" i="24"/>
  <c r="AN15" i="24"/>
  <c r="I5" i="24"/>
  <c r="H5" i="24"/>
  <c r="I4" i="24"/>
  <c r="H4" i="24"/>
  <c r="H6" i="24"/>
  <c r="J6" i="24"/>
  <c r="M6" i="24" s="1"/>
  <c r="I6" i="24"/>
  <c r="J13" i="24"/>
  <c r="M13" i="24" s="1"/>
  <c r="J14" i="24"/>
  <c r="M14" i="24" s="1"/>
  <c r="J3" i="24"/>
  <c r="M3" i="24" s="1"/>
  <c r="I2" i="24"/>
  <c r="H2" i="24"/>
  <c r="J2" i="24"/>
  <c r="M2" i="24" s="1"/>
  <c r="G2" i="24"/>
  <c r="AO16" i="24"/>
  <c r="AO32" i="24"/>
  <c r="I21" i="24"/>
  <c r="H21" i="24"/>
  <c r="G12" i="24"/>
  <c r="I12" i="24"/>
  <c r="H12" i="24"/>
  <c r="G10" i="24"/>
  <c r="I10" i="24"/>
  <c r="H10" i="24"/>
  <c r="K28" i="24"/>
  <c r="L28" i="24"/>
  <c r="G21" i="24"/>
  <c r="K17" i="24"/>
  <c r="L17" i="24"/>
  <c r="H8" i="24"/>
  <c r="I8" i="24"/>
  <c r="K5" i="24"/>
  <c r="L5" i="24"/>
  <c r="J8" i="24"/>
  <c r="M8" i="24" s="1"/>
  <c r="J9" i="24"/>
  <c r="M9" i="24" s="1"/>
  <c r="AO20" i="24"/>
  <c r="AO29" i="24"/>
  <c r="V26" i="24"/>
  <c r="W30" i="24"/>
  <c r="U26" i="24"/>
  <c r="V22" i="24"/>
  <c r="V19" i="24"/>
  <c r="K4" i="24"/>
  <c r="L4" i="24"/>
  <c r="J7" i="24"/>
  <c r="M7" i="24" s="1"/>
  <c r="J12" i="24"/>
  <c r="M12" i="24" s="1"/>
  <c r="AO7" i="24"/>
  <c r="U30" i="24"/>
  <c r="V24" i="24"/>
  <c r="U24" i="24"/>
  <c r="V25" i="24"/>
  <c r="U25" i="24"/>
  <c r="H16" i="24"/>
  <c r="I16" i="24"/>
  <c r="G16" i="24"/>
  <c r="L13" i="24"/>
  <c r="K13" i="24"/>
  <c r="G9" i="24"/>
  <c r="G20" i="24"/>
  <c r="L14" i="24"/>
  <c r="K14" i="24"/>
  <c r="L6" i="24"/>
  <c r="K6" i="24"/>
  <c r="AE7" i="24" l="1"/>
  <c r="U18" i="24"/>
  <c r="U21" i="24" s="1"/>
  <c r="U29" i="24"/>
  <c r="V29" i="24"/>
  <c r="L9" i="24"/>
  <c r="K9" i="24"/>
  <c r="K10" i="24"/>
  <c r="L10" i="24"/>
  <c r="L2" i="24"/>
  <c r="K2" i="24"/>
  <c r="K15" i="24"/>
  <c r="L15" i="24"/>
  <c r="L18" i="24"/>
  <c r="K18" i="24"/>
  <c r="L29" i="24"/>
  <c r="K29" i="24"/>
  <c r="V23" i="24"/>
  <c r="U22" i="24"/>
  <c r="W23" i="24"/>
  <c r="W18" i="24"/>
  <c r="W20" i="24"/>
  <c r="W19" i="24"/>
  <c r="L20" i="24"/>
  <c r="K20" i="24"/>
  <c r="L16" i="24"/>
  <c r="K16" i="24"/>
  <c r="K11" i="24"/>
  <c r="L11" i="24"/>
  <c r="L26" i="24"/>
  <c r="K26" i="24"/>
  <c r="L25" i="24"/>
  <c r="K25" i="24"/>
  <c r="L31" i="24"/>
  <c r="K31" i="24"/>
  <c r="Q30" i="24"/>
  <c r="Q23" i="24"/>
  <c r="Q32" i="24"/>
  <c r="Q28" i="24"/>
  <c r="Q22" i="24"/>
  <c r="Q24" i="24"/>
  <c r="Q20" i="24"/>
  <c r="Q19" i="24"/>
  <c r="Q31" i="24"/>
  <c r="Q29" i="24"/>
  <c r="Q27" i="24"/>
  <c r="Q18" i="24"/>
  <c r="Q13" i="24"/>
  <c r="Q26" i="24"/>
  <c r="Q9" i="24"/>
  <c r="Q6" i="24"/>
  <c r="Q16" i="24"/>
  <c r="Q12" i="24"/>
  <c r="Q11" i="24"/>
  <c r="Q10" i="24"/>
  <c r="Q7" i="24"/>
  <c r="Q2" i="24"/>
  <c r="Q25" i="24"/>
  <c r="Q21" i="24"/>
  <c r="Q17" i="24"/>
  <c r="Q15" i="24"/>
  <c r="Q14" i="24"/>
  <c r="Q8" i="24"/>
  <c r="Q3" i="24"/>
  <c r="Q5" i="24"/>
  <c r="Q4" i="24"/>
  <c r="K21" i="24"/>
  <c r="L21" i="24"/>
  <c r="K12" i="24"/>
  <c r="L12" i="24"/>
  <c r="L24" i="24"/>
  <c r="K24" i="24"/>
  <c r="K7" i="24"/>
  <c r="L7" i="24"/>
  <c r="L27" i="24"/>
  <c r="K27" i="24"/>
</calcChain>
</file>

<file path=xl/sharedStrings.xml><?xml version="1.0" encoding="utf-8"?>
<sst xmlns="http://schemas.openxmlformats.org/spreadsheetml/2006/main" count="3073" uniqueCount="285">
  <si>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</t>
  </si>
  <si>
    <t>Организация</t>
  </si>
  <si>
    <t>Республика Крым, город Симферополь, улица Амет хан Султана, дом 6а</t>
  </si>
  <si>
    <t>ОГРН 320911200079049</t>
  </si>
  <si>
    <t>№</t>
  </si>
  <si>
    <t>№ ПЛ</t>
  </si>
  <si>
    <t>01: А228ЕО92; Иванов И.И.</t>
  </si>
  <si>
    <t>городской</t>
  </si>
  <si>
    <t>междугородный</t>
  </si>
  <si>
    <t>Регулярная перевозка пассажиров и багажа</t>
  </si>
  <si>
    <t>Перевозка пассажиров и багажа легковым такси</t>
  </si>
  <si>
    <t>Перевозка пассажиров и багажа по заказу</t>
  </si>
  <si>
    <t>Организованная перевозка групп детей автобусами</t>
  </si>
  <si>
    <t>Перевозка для собственных нужд</t>
  </si>
  <si>
    <t>Перевозка грузов на осн. дог. перевозки грузов или дог. фрахтования</t>
  </si>
  <si>
    <t>Передвижение и работа специальных транспортных средств</t>
  </si>
  <si>
    <t>команда профессионалов</t>
  </si>
  <si>
    <t>СВЕДЕНИЯ ОБ АВТОМОБИЛЕ</t>
  </si>
  <si>
    <t>Тип Т/С</t>
  </si>
  <si>
    <t>грузовой бортовой</t>
  </si>
  <si>
    <t>Марка, модель</t>
  </si>
  <si>
    <t>ГАЗ 33228</t>
  </si>
  <si>
    <t>Государственный номерной знак</t>
  </si>
  <si>
    <t>А228ЕО92</t>
  </si>
  <si>
    <t>ID автомобиля</t>
  </si>
  <si>
    <t>ПРИЦЕПЫ</t>
  </si>
  <si>
    <t>Марка, модель прицепа 1</t>
  </si>
  <si>
    <t>Гос. номерной знак прицепа 1</t>
  </si>
  <si>
    <t>ID прицепа 1</t>
  </si>
  <si>
    <t>Марка, модель прицепа 2</t>
  </si>
  <si>
    <t>Гос. номерной знак прицепа 2</t>
  </si>
  <si>
    <t>ID прицепа 2</t>
  </si>
  <si>
    <t>ВОДИТЕЛИ</t>
  </si>
  <si>
    <t>ФИО водителя (полностью)</t>
  </si>
  <si>
    <t>Иванов Иван Иванович</t>
  </si>
  <si>
    <t>ФИО водителя (фамилия и инициалы)</t>
  </si>
  <si>
    <t>Иванов И.И.</t>
  </si>
  <si>
    <t>№ ВУ</t>
  </si>
  <si>
    <t>92 03 546789</t>
  </si>
  <si>
    <t>ID водителя</t>
  </si>
  <si>
    <t>123-346-246 32</t>
  </si>
  <si>
    <t>ФИО водителя 2 (полностью)</t>
  </si>
  <si>
    <t xml:space="preserve">ФИО водителя 2 (фамилия и инициалы)	</t>
  </si>
  <si>
    <t>№ ВУ второго водителя</t>
  </si>
  <si>
    <t>ID второго водителя</t>
  </si>
  <si>
    <t>ПУТЕВОЙ ЛИСТ ЛЕГКОВОГО АВТОМОБИЛЯ</t>
  </si>
  <si>
    <t>(серия)</t>
  </si>
  <si>
    <t>Срок действия: с</t>
  </si>
  <si>
    <t>«</t>
  </si>
  <si>
    <t>»</t>
  </si>
  <si>
    <t xml:space="preserve"> г.</t>
  </si>
  <si>
    <t>по</t>
  </si>
  <si>
    <t>Организация:</t>
  </si>
  <si>
    <t>Коды</t>
  </si>
  <si>
    <t>Форма по ОКУД</t>
  </si>
  <si>
    <t>0345001</t>
  </si>
  <si>
    <t>поОКПО</t>
  </si>
  <si>
    <t>(наименование, адрес, ОГРН, номер телефона)</t>
  </si>
  <si>
    <t>Тип, марка, модель т/с</t>
  </si>
  <si>
    <t xml:space="preserve">Гаражный номер  </t>
  </si>
  <si>
    <t>Водитель</t>
  </si>
  <si>
    <t xml:space="preserve">Табельный номер </t>
  </si>
  <si>
    <t>(фамилия, имя, отчество)</t>
  </si>
  <si>
    <t>Удостоверение №, дата выдачи</t>
  </si>
  <si>
    <t>Класс</t>
  </si>
  <si>
    <t>Сведения о перевозке:</t>
  </si>
  <si>
    <t>Вид сообщения</t>
  </si>
  <si>
    <t>Вид перевозки</t>
  </si>
  <si>
    <t>Городское</t>
  </si>
  <si>
    <t>Пригородное</t>
  </si>
  <si>
    <t xml:space="preserve">Перевозка пассажиров и багажа легковым такси																					</t>
  </si>
  <si>
    <t>Междугородное</t>
  </si>
  <si>
    <t>Перевозка грузов на основании договора перевозки грузов или договора фрахтования</t>
  </si>
  <si>
    <t>Работа водителя и автомобиля</t>
  </si>
  <si>
    <t>Операция</t>
  </si>
  <si>
    <t>Дата</t>
  </si>
  <si>
    <t>Время</t>
  </si>
  <si>
    <t>Показания одометра,
км</t>
  </si>
  <si>
    <t>Подпись</t>
  </si>
  <si>
    <t>Фамилия, имя, отчество
уполномоченного лица
(принимающего водителя)</t>
  </si>
  <si>
    <t>число</t>
  </si>
  <si>
    <t>месяц</t>
  </si>
  <si>
    <t>год</t>
  </si>
  <si>
    <t>час.</t>
  </si>
  <si>
    <t>мин.</t>
  </si>
  <si>
    <t>Выпуск ТС на линию</t>
  </si>
  <si>
    <t>Прием-сдача
следующему водителю</t>
  </si>
  <si>
    <t>Возвращение ТС 
с линии</t>
  </si>
  <si>
    <t>Сведения о проведении предрейсового медицинского осмотра:</t>
  </si>
  <si>
    <t>Сведения о проведении предрейсового контроля технического состояния транспортного средства:</t>
  </si>
  <si>
    <t>Контролер 
технического
состояния 
транспортных 
средств</t>
  </si>
  <si>
    <t>Медицинский работник</t>
  </si>
  <si>
    <t>(подпись)</t>
  </si>
  <si>
    <t>(расшифровка подписи)</t>
  </si>
  <si>
    <t>Выпуск ТС на линию.
Ответственный за техническое состояние и безопасную эксплуатацию ТС</t>
  </si>
  <si>
    <t>Автомобиль принял водитель</t>
  </si>
  <si>
    <t>(время, ЧЧ:ММ)</t>
  </si>
  <si>
    <t>(дата, ДД.ММ.ГГГГ)</t>
  </si>
  <si>
    <t>Автомобиль сдал водитель</t>
  </si>
  <si>
    <t>Оборотная сторона формы № 3</t>
  </si>
  <si>
    <t>Задание водителю</t>
  </si>
  <si>
    <t>В распоряжение</t>
  </si>
  <si>
    <t>Горючее</t>
  </si>
  <si>
    <t>марка</t>
  </si>
  <si>
    <t>код</t>
  </si>
  <si>
    <t>(наименование)</t>
  </si>
  <si>
    <t>(организация)</t>
  </si>
  <si>
    <t>Адрес подачи</t>
  </si>
  <si>
    <t>количество, л</t>
  </si>
  <si>
    <t>Выдано:</t>
  </si>
  <si>
    <t>по заправочному</t>
  </si>
  <si>
    <t>Диспетчер-нарядчик</t>
  </si>
  <si>
    <t>листу №</t>
  </si>
  <si>
    <t>Остаток: при выезде</t>
  </si>
  <si>
    <t xml:space="preserve">    при возвращении</t>
  </si>
  <si>
    <t>Опоздания, ожидания, простои в пути и прочие отметки</t>
  </si>
  <si>
    <t>Расход:    по норме</t>
  </si>
  <si>
    <t xml:space="preserve">    фактический</t>
  </si>
  <si>
    <t>Экономия</t>
  </si>
  <si>
    <t>Перерасход</t>
  </si>
  <si>
    <t>Номер по по- рядку</t>
  </si>
  <si>
    <t>Код заказчика</t>
  </si>
  <si>
    <t>Место</t>
  </si>
  <si>
    <t>Пройдено,    км</t>
  </si>
  <si>
    <t>Подпись лица, пользо- вавшего- ся авто- мобилем</t>
  </si>
  <si>
    <t>отправления</t>
  </si>
  <si>
    <t>назначения</t>
  </si>
  <si>
    <t>выезда</t>
  </si>
  <si>
    <t>возвращения</t>
  </si>
  <si>
    <t>ч.</t>
  </si>
  <si>
    <t>Результат работы автомобиля за смену:</t>
  </si>
  <si>
    <t>Расчет заработной платы:</t>
  </si>
  <si>
    <t>всего в наряде, ч.</t>
  </si>
  <si>
    <t>за километраж, руб. коп.</t>
  </si>
  <si>
    <t>пройдено, км</t>
  </si>
  <si>
    <t>за часы, руб. коп.</t>
  </si>
  <si>
    <t xml:space="preserve">   Итого, руб. коп.</t>
  </si>
  <si>
    <t>Расчет произвел</t>
  </si>
  <si>
    <t>(должность)</t>
  </si>
  <si>
    <t>Перевозка грузов на основании договора перевозки грузов или договора фрахтования (в том числе по договору аренды транспортного средства с экипажем)</t>
  </si>
  <si>
    <t>Тип, марка, модель</t>
  </si>
  <si>
    <t>ДАТЫ (расчет)</t>
  </si>
  <si>
    <t>Даты (отображение)</t>
  </si>
  <si>
    <t>ПРМО</t>
  </si>
  <si>
    <t>ПРТО</t>
  </si>
  <si>
    <t>одомер выезда</t>
  </si>
  <si>
    <t>одометр заезда</t>
  </si>
  <si>
    <t>число/месяц/год</t>
  </si>
  <si>
    <t>дд.мм.гггг</t>
  </si>
  <si>
    <t>сотрудники</t>
  </si>
  <si>
    <t>вид сообщения</t>
  </si>
  <si>
    <t>ID</t>
  </si>
  <si>
    <t>вид перевозки</t>
  </si>
  <si>
    <t>А228ЕО92; Иванов И.И.</t>
  </si>
  <si>
    <t xml:space="preserve">
Бессрочная лицензия 
от 30.12.1899
№ </t>
  </si>
  <si>
    <t>01</t>
  </si>
  <si>
    <t>августа</t>
  </si>
  <si>
    <t>2023</t>
  </si>
  <si>
    <t/>
  </si>
  <si>
    <t>221145-01.08.2023</t>
  </si>
  <si>
    <t xml:space="preserve">02: </t>
  </si>
  <si>
    <t>02</t>
  </si>
  <si>
    <t>221145-02.08.2023</t>
  </si>
  <si>
    <t xml:space="preserve">03: </t>
  </si>
  <si>
    <t>03</t>
  </si>
  <si>
    <t>221145-03.08.2023</t>
  </si>
  <si>
    <t xml:space="preserve">04: </t>
  </si>
  <si>
    <t>04</t>
  </si>
  <si>
    <t>221145-04.08.2023</t>
  </si>
  <si>
    <t xml:space="preserve">05: </t>
  </si>
  <si>
    <t>05</t>
  </si>
  <si>
    <t>221145-05.08.2023</t>
  </si>
  <si>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"КРЦ"), Республика Крым, город Симферополь, улица Амет хан Султана, дом 6а, ОГРН 320911200079049, тел. +7 9781222710.</t>
  </si>
  <si>
    <t xml:space="preserve">06: </t>
  </si>
  <si>
    <t>06</t>
  </si>
  <si>
    <t>221145-06.08.2023</t>
  </si>
  <si>
    <t xml:space="preserve">07: </t>
  </si>
  <si>
    <t>Автомобиль: грузовой бортовой, ГАЗ 33228, г/н А228ЕО92
Водитель: Иванов Иван Иванович</t>
  </si>
  <si>
    <t>07</t>
  </si>
  <si>
    <t>221145-07.08.2023</t>
  </si>
  <si>
    <t xml:space="preserve">08: </t>
  </si>
  <si>
    <t>08</t>
  </si>
  <si>
    <t>221145-08.08.2023</t>
  </si>
  <si>
    <t xml:space="preserve">09: </t>
  </si>
  <si>
    <t>09</t>
  </si>
  <si>
    <t>221145-09.08.2023</t>
  </si>
  <si>
    <t xml:space="preserve">10: </t>
  </si>
  <si>
    <t>10</t>
  </si>
  <si>
    <t>221145-10.08.2023</t>
  </si>
  <si>
    <t xml:space="preserve">11: </t>
  </si>
  <si>
    <t>11</t>
  </si>
  <si>
    <t>221145-11.08.2023</t>
  </si>
  <si>
    <t>грузовой бортовой, ГАЗ 33228</t>
  </si>
  <si>
    <t xml:space="preserve">12: </t>
  </si>
  <si>
    <t>12</t>
  </si>
  <si>
    <t>221145-12.08.2023</t>
  </si>
  <si>
    <t xml:space="preserve">13: </t>
  </si>
  <si>
    <t>13</t>
  </si>
  <si>
    <t>221145-13.08.2023</t>
  </si>
  <si>
    <t xml:space="preserve">14: </t>
  </si>
  <si>
    <t>14</t>
  </si>
  <si>
    <t>221145-14.08.2023</t>
  </si>
  <si>
    <t xml:space="preserve">15: </t>
  </si>
  <si>
    <t>15</t>
  </si>
  <si>
    <t>221145-15.08.2023</t>
  </si>
  <si>
    <t>92 03 546789 от 21.06.2016</t>
  </si>
  <si>
    <t xml:space="preserve">16: </t>
  </si>
  <si>
    <t>16</t>
  </si>
  <si>
    <t>221145-16.08.2023</t>
  </si>
  <si>
    <t xml:space="preserve">17: </t>
  </si>
  <si>
    <t>17</t>
  </si>
  <si>
    <t>221145-17.08.2023</t>
  </si>
  <si>
    <t xml:space="preserve">          </t>
  </si>
  <si>
    <t xml:space="preserve">18: </t>
  </si>
  <si>
    <t>18</t>
  </si>
  <si>
    <t>221145-18.08.2023</t>
  </si>
  <si>
    <t>СНИЛС</t>
  </si>
  <si>
    <t xml:space="preserve">19: </t>
  </si>
  <si>
    <t>19</t>
  </si>
  <si>
    <t>221145-19.08.2023</t>
  </si>
  <si>
    <t xml:space="preserve">20: </t>
  </si>
  <si>
    <t>20</t>
  </si>
  <si>
    <t>221145-20.08.2023</t>
  </si>
  <si>
    <t xml:space="preserve">92 03 546789 от 21.06.2016          </t>
  </si>
  <si>
    <t xml:space="preserve">21: </t>
  </si>
  <si>
    <t>21</t>
  </si>
  <si>
    <t>221145-21.08.2023</t>
  </si>
  <si>
    <t>1.  123-346-246 32</t>
  </si>
  <si>
    <t xml:space="preserve">22: </t>
  </si>
  <si>
    <t>22</t>
  </si>
  <si>
    <t>221145-22.08.2023</t>
  </si>
  <si>
    <t xml:space="preserve">23: </t>
  </si>
  <si>
    <t>23</t>
  </si>
  <si>
    <t>221145-23.08.2023</t>
  </si>
  <si>
    <t>ID - 321256 Водитель</t>
  </si>
  <si>
    <t>ID - 321256 Машинист</t>
  </si>
  <si>
    <t xml:space="preserve">24: </t>
  </si>
  <si>
    <t>24</t>
  </si>
  <si>
    <t>221145-24.08.2023</t>
  </si>
  <si>
    <t xml:space="preserve">25: </t>
  </si>
  <si>
    <t>25</t>
  </si>
  <si>
    <t>221145-25.08.2023</t>
  </si>
  <si>
    <t>ID - 221145 Автомобиль</t>
  </si>
  <si>
    <t>ID - 221145 Машина</t>
  </si>
  <si>
    <t xml:space="preserve">26: </t>
  </si>
  <si>
    <t>26</t>
  </si>
  <si>
    <t>221145-26.08.2023</t>
  </si>
  <si>
    <t xml:space="preserve">27: </t>
  </si>
  <si>
    <t>27</t>
  </si>
  <si>
    <t>221145-27.08.2023</t>
  </si>
  <si>
    <t xml:space="preserve">28: </t>
  </si>
  <si>
    <t>28</t>
  </si>
  <si>
    <t>221145-28.08.2023</t>
  </si>
  <si>
    <t>ID - 321256 Водитель
ID - 221145 Автомобиль</t>
  </si>
  <si>
    <t>ID - 321256 Машинист
ID - 221145 Машина</t>
  </si>
  <si>
    <t xml:space="preserve">29: </t>
  </si>
  <si>
    <t>29</t>
  </si>
  <si>
    <t>221145-29.08.2023</t>
  </si>
  <si>
    <t>321256</t>
  </si>
  <si>
    <t xml:space="preserve">30: </t>
  </si>
  <si>
    <t>30</t>
  </si>
  <si>
    <t>221145-30.08.2023</t>
  </si>
  <si>
    <t xml:space="preserve">31: </t>
  </si>
  <si>
    <t>31</t>
  </si>
  <si>
    <t>221145-31.08.2023</t>
  </si>
  <si>
    <t xml:space="preserve">32: </t>
  </si>
  <si>
    <t xml:space="preserve">33: </t>
  </si>
  <si>
    <t xml:space="preserve">34: </t>
  </si>
  <si>
    <t xml:space="preserve">35: </t>
  </si>
  <si>
    <t xml:space="preserve">36: </t>
  </si>
  <si>
    <t xml:space="preserve">37: </t>
  </si>
  <si>
    <t xml:space="preserve">38: </t>
  </si>
  <si>
    <t xml:space="preserve">39: </t>
  </si>
  <si>
    <t xml:space="preserve">40: </t>
  </si>
  <si>
    <t xml:space="preserve">41: </t>
  </si>
  <si>
    <t xml:space="preserve">42: </t>
  </si>
  <si>
    <t xml:space="preserve">43: </t>
  </si>
  <si>
    <t xml:space="preserve">44: </t>
  </si>
  <si>
    <t xml:space="preserve">45: </t>
  </si>
  <si>
    <t xml:space="preserve">46: </t>
  </si>
  <si>
    <t xml:space="preserve">47: </t>
  </si>
  <si>
    <t xml:space="preserve">48: </t>
  </si>
  <si>
    <t xml:space="preserve">49: </t>
  </si>
  <si>
    <t xml:space="preserve">50: </t>
  </si>
  <si>
    <t>Приказ Минтранса РФ от 5 мая 2023 г. № 159.  Вступает в силу с 1 сентября 2023 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</si>
</sst>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7">
    <font>
      <sz val="10"/>
      <color rgb="FF000000"/>
      <name val="Calibri"/>
      <scheme val="minor"/>
    </font>
    <font>
      <sz val="10"/>
      <name val="Calibri"/>
    </font>
    <font>
      <sz val="10"/>
      <color theme="1"/>
      <name val="Calibri"/>
      <scheme val="minor"/>
    </font>
    <font>
      <sz val="10"/>
      <color theme="1"/>
      <name val="Calibri"/>
    </font>
    <font>
      <sz val="10"/>
      <color rgb="FFFFFFFF"/>
      <name val="Calibri"/>
      <scheme val="minor"/>
    </font>
    <font>
      <sz val="7"/>
      <color theme="1"/>
      <name val="Times New Roman"/>
    </font>
    <font>
      <sz val="7"/>
      <color theme="1"/>
      <name val="Arimo"/>
    </font>
    <font>
      <b/>
      <sz val="8"/>
      <color theme="1"/>
      <name val="Times New Roman"/>
    </font>
    <font>
      <sz val="8"/>
      <color theme="1"/>
      <name val="Times New Roman"/>
    </font>
    <font>
      <sz val="5"/>
      <color theme="1"/>
      <name val="Times New Roman"/>
    </font>
    <font>
      <sz val="6"/>
      <color theme="1"/>
      <name val="Times New Roman"/>
    </font>
    <font>
      <sz val="9"/>
      <color theme="1"/>
      <name val="Times New Roman"/>
    </font>
    <font>
      <b/>
      <sz val="7"/>
      <color theme="1"/>
      <name val="Times New Roman"/>
    </font>
    <font>
      <sz val="4"/>
      <color theme="1"/>
      <name val="Times New Roman"/>
    </font>
    <font>
      <sz val="6"/>
      <color rgb="FF1155CC"/>
      <name val="Arial"/>
    </font>
    <font>
      <b/>
      <sz val="7"/>
      <color rgb="FF1155CC"/>
      <name val="Arial"/>
    </font>
    <font>
      <sz val="10"/>
      <color theme="1"/>
      <name val="Times New Roman"/>
    </font>
    <font>
      <sz val="10"/>
      <color theme="1"/>
      <name val="Arimo"/>
    </font>
    <font>
      <sz val="10"/>
      <color rgb="FF000000"/>
      <name val="Calibri"/>
    </font>
    <font>
      <sz val="9"/>
      <color theme="1"/>
      <name val="Calibri"/>
      <scheme val="minor"/>
    </font>
    <font>
      <sz val="10"/>
      <color rgb="FF000000"/>
      <name val="Calibri"/>
      <scheme val="minor"/>
    </font>
    <font>
      <sz val="10"/>
      <color rgb="FFFFFFFF"/>
      <name val="Calibri"/>
    </font>
    <font>
      <u/>
      <sz val="10"/>
      <color rgb="FFFFFFFF"/>
      <name val="Calibri"/>
    </font>
    <font>
      <u/>
      <sz val="10"/>
      <color rgb="FF0000FF"/>
      <name val="Calibri"/>
    </font>
    <font>
      <sz val="8"/>
      <color theme="1"/>
      <name val="Times New Roman"/>
      <family val="1"/>
      <charset val="204"/>
    </font>
    <font>
      <sz val="8"/>
      <name val="Calibri"/>
      <family val="2"/>
      <charset val="204"/>
    </font>
    <font>
      <sz val="7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113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indexed="64"/>
      </bottom>
      <diagonal/>
    </border>
    <border>
      <left/>
      <right/>
      <top style="double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double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000000"/>
      </left>
      <right/>
      <top style="thin">
        <color indexed="64"/>
      </top>
      <bottom style="double">
        <color rgb="FF000000"/>
      </bottom>
      <diagonal/>
    </border>
    <border>
      <left/>
      <right/>
      <top style="thin">
        <color indexed="64"/>
      </top>
      <bottom style="double">
        <color rgb="FF000000"/>
      </bottom>
      <diagonal/>
    </border>
    <border>
      <left/>
      <right style="thin">
        <color indexed="64"/>
      </right>
      <top style="thin">
        <color indexed="64"/>
      </top>
      <bottom style="double">
        <color rgb="FF000000"/>
      </bottom>
      <diagonal/>
    </border>
    <border>
      <left/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/>
      <top style="double">
        <color rgb="FF00000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rgb="FF000000"/>
      </top>
      <bottom/>
      <diagonal/>
    </border>
  </borders>
  <cellStyleXfs count="1">
    <xf numFmtId="0" fontId="0" fillId="0" borderId="0"/>
  </cellStyleXfs>
  <cellXfs count="413">
    <xf numFmtId="0" fontId="0" fillId="0" borderId="0" xfId="0" applyFont="1" applyAlignment="1"/>
    <xf numFmtId="0" fontId="2" fillId="0" borderId="0" xfId="0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/>
    <xf numFmtId="49" fontId="5" fillId="0" borderId="0" xfId="0" applyNumberFormat="1" applyFont="1" applyAlignment="1">
      <alignment horizontal="right" vertical="top"/>
    </xf>
    <xf numFmtId="0" fontId="6" fillId="0" borderId="48" xfId="0" applyFont="1" applyBorder="1" applyAlignment="1"/>
    <xf numFmtId="0" fontId="6" fillId="0" borderId="0" xfId="0" applyFont="1" applyAlignment="1"/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wrapText="1"/>
    </xf>
    <xf numFmtId="49" fontId="7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/>
    <xf numFmtId="49" fontId="5" fillId="0" borderId="0" xfId="0" applyNumberFormat="1" applyFont="1" applyAlignment="1">
      <alignment wrapText="1"/>
    </xf>
    <xf numFmtId="49" fontId="5" fillId="0" borderId="0" xfId="0" applyNumberFormat="1" applyFont="1" applyAlignment="1">
      <alignment vertical="top"/>
    </xf>
    <xf numFmtId="49" fontId="5" fillId="0" borderId="0" xfId="0" applyNumberFormat="1" applyFont="1" applyAlignment="1">
      <alignment horizontal="center" vertical="top"/>
    </xf>
    <xf numFmtId="49" fontId="5" fillId="0" borderId="14" xfId="0" applyNumberFormat="1" applyFont="1" applyBorder="1" applyAlignment="1">
      <alignment horizontal="center" vertical="top"/>
    </xf>
    <xf numFmtId="0" fontId="2" fillId="0" borderId="0" xfId="0" applyFont="1" applyAlignment="1">
      <alignment wrapText="1"/>
    </xf>
    <xf numFmtId="49" fontId="10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right" vertical="center"/>
    </xf>
    <xf numFmtId="49" fontId="5" fillId="0" borderId="44" xfId="0" applyNumberFormat="1" applyFont="1" applyBorder="1" applyAlignment="1">
      <alignment horizontal="center"/>
    </xf>
    <xf numFmtId="49" fontId="5" fillId="0" borderId="45" xfId="0" applyNumberFormat="1" applyFont="1" applyBorder="1" applyAlignment="1">
      <alignment horizontal="center"/>
    </xf>
    <xf numFmtId="49" fontId="5" fillId="0" borderId="46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vertical="center" wrapText="1"/>
    </xf>
    <xf numFmtId="49" fontId="12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 wrapText="1"/>
    </xf>
    <xf numFmtId="49" fontId="9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/>
    <xf numFmtId="0" fontId="5" fillId="0" borderId="48" xfId="0" applyFont="1" applyBorder="1" applyAlignment="1"/>
    <xf numFmtId="0" fontId="5" fillId="0" borderId="0" xfId="0" applyFont="1" applyAlignment="1">
      <alignment horizontal="center" vertical="center"/>
    </xf>
    <xf numFmtId="0" fontId="5" fillId="0" borderId="35" xfId="0" applyFont="1" applyBorder="1" applyAlignment="1">
      <alignment vertical="center"/>
    </xf>
    <xf numFmtId="0" fontId="5" fillId="0" borderId="36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19" xfId="0" applyFont="1" applyBorder="1" applyAlignment="1">
      <alignment vertical="top" wrapText="1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60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2" borderId="39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49" fontId="5" fillId="0" borderId="61" xfId="0" applyNumberFormat="1" applyFont="1" applyBorder="1" applyAlignment="1">
      <alignment vertical="center"/>
    </xf>
    <xf numFmtId="49" fontId="13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10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8" fillId="0" borderId="0" xfId="0" applyFont="1"/>
    <xf numFmtId="0" fontId="8" fillId="0" borderId="69" xfId="0" applyFont="1" applyBorder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0" fillId="0" borderId="69" xfId="0" applyFont="1" applyBorder="1" applyAlignment="1">
      <alignment horizontal="center" vertical="top"/>
    </xf>
    <xf numFmtId="0" fontId="5" fillId="0" borderId="70" xfId="0" applyFont="1" applyBorder="1" applyAlignment="1">
      <alignment horizontal="center" vertical="top" wrapText="1"/>
    </xf>
    <xf numFmtId="0" fontId="10" fillId="0" borderId="70" xfId="0" applyFont="1" applyBorder="1" applyAlignment="1">
      <alignment horizontal="center" vertical="center"/>
    </xf>
    <xf numFmtId="0" fontId="2" fillId="0" borderId="70" xfId="0" applyFont="1" applyBorder="1" applyAlignment="1">
      <alignment vertical="center"/>
    </xf>
    <xf numFmtId="0" fontId="10" fillId="0" borderId="70" xfId="0" applyFont="1" applyBorder="1" applyAlignment="1">
      <alignment horizontal="center" vertical="top"/>
    </xf>
    <xf numFmtId="0" fontId="5" fillId="0" borderId="0" xfId="0" applyFont="1" applyAlignment="1">
      <alignment wrapText="1"/>
    </xf>
    <xf numFmtId="49" fontId="5" fillId="0" borderId="69" xfId="0" applyNumberFormat="1" applyFont="1" applyBorder="1" applyAlignment="1">
      <alignment vertical="center"/>
    </xf>
    <xf numFmtId="0" fontId="2" fillId="0" borderId="69" xfId="0" applyFont="1" applyBorder="1"/>
    <xf numFmtId="0" fontId="5" fillId="0" borderId="0" xfId="0" applyFont="1" applyAlignment="1">
      <alignment wrapText="1"/>
    </xf>
    <xf numFmtId="0" fontId="16" fillId="0" borderId="0" xfId="0" applyFont="1"/>
    <xf numFmtId="0" fontId="17" fillId="0" borderId="0" xfId="0" applyFont="1"/>
    <xf numFmtId="0" fontId="11" fillId="0" borderId="0" xfId="0" applyFont="1" applyAlignment="1">
      <alignment horizontal="right" vertical="top"/>
    </xf>
    <xf numFmtId="0" fontId="6" fillId="0" borderId="0" xfId="0" applyFont="1"/>
    <xf numFmtId="49" fontId="12" fillId="0" borderId="0" xfId="0" applyNumberFormat="1" applyFont="1"/>
    <xf numFmtId="49" fontId="5" fillId="0" borderId="0" xfId="0" applyNumberFormat="1" applyFont="1"/>
    <xf numFmtId="49" fontId="5" fillId="0" borderId="0" xfId="0" applyNumberFormat="1" applyFont="1" applyAlignment="1">
      <alignment vertical="top"/>
    </xf>
    <xf numFmtId="0" fontId="17" fillId="0" borderId="5" xfId="0" applyFont="1" applyBorder="1"/>
    <xf numFmtId="49" fontId="5" fillId="0" borderId="13" xfId="0" applyNumberFormat="1" applyFont="1" applyBorder="1"/>
    <xf numFmtId="49" fontId="5" fillId="0" borderId="14" xfId="0" applyNumberFormat="1" applyFont="1" applyBorder="1"/>
    <xf numFmtId="49" fontId="5" fillId="0" borderId="15" xfId="0" applyNumberFormat="1" applyFont="1" applyBorder="1"/>
    <xf numFmtId="49" fontId="5" fillId="0" borderId="16" xfId="0" applyNumberFormat="1" applyFont="1" applyBorder="1"/>
    <xf numFmtId="49" fontId="5" fillId="0" borderId="17" xfId="0" applyNumberFormat="1" applyFont="1" applyBorder="1"/>
    <xf numFmtId="49" fontId="5" fillId="0" borderId="30" xfId="0" applyNumberFormat="1" applyFont="1" applyBorder="1"/>
    <xf numFmtId="49" fontId="5" fillId="0" borderId="33" xfId="0" applyNumberFormat="1" applyFont="1" applyBorder="1"/>
    <xf numFmtId="49" fontId="5" fillId="0" borderId="39" xfId="0" applyNumberFormat="1" applyFont="1" applyBorder="1"/>
    <xf numFmtId="49" fontId="5" fillId="0" borderId="32" xfId="0" applyNumberFormat="1" applyFont="1" applyBorder="1"/>
    <xf numFmtId="49" fontId="5" fillId="0" borderId="31" xfId="0" applyNumberFormat="1" applyFont="1" applyBorder="1"/>
    <xf numFmtId="49" fontId="5" fillId="0" borderId="5" xfId="0" applyNumberFormat="1" applyFont="1" applyBorder="1"/>
    <xf numFmtId="49" fontId="5" fillId="0" borderId="0" xfId="0" applyNumberFormat="1" applyFont="1" applyAlignment="1">
      <alignment vertical="center"/>
    </xf>
    <xf numFmtId="0" fontId="18" fillId="0" borderId="0" xfId="0" applyFont="1"/>
    <xf numFmtId="49" fontId="9" fillId="0" borderId="0" xfId="0" applyNumberFormat="1" applyFont="1" applyAlignment="1">
      <alignment vertical="top"/>
    </xf>
    <xf numFmtId="49" fontId="5" fillId="0" borderId="40" xfId="0" applyNumberFormat="1" applyFont="1" applyBorder="1" applyAlignment="1">
      <alignment horizontal="center" vertical="center" wrapText="1"/>
    </xf>
    <xf numFmtId="49" fontId="5" fillId="0" borderId="78" xfId="0" applyNumberFormat="1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71" xfId="0" applyFont="1" applyBorder="1" applyAlignment="1">
      <alignment horizontal="center"/>
    </xf>
    <xf numFmtId="49" fontId="5" fillId="0" borderId="79" xfId="0" applyNumberFormat="1" applyFont="1" applyBorder="1" applyAlignment="1">
      <alignment horizontal="center"/>
    </xf>
    <xf numFmtId="49" fontId="5" fillId="0" borderId="80" xfId="0" applyNumberFormat="1" applyFont="1" applyBorder="1" applyAlignment="1">
      <alignment horizontal="center"/>
    </xf>
    <xf numFmtId="49" fontId="8" fillId="0" borderId="21" xfId="0" applyNumberFormat="1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49" fontId="5" fillId="0" borderId="38" xfId="0" applyNumberFormat="1" applyFont="1" applyBorder="1" applyAlignment="1">
      <alignment horizontal="center"/>
    </xf>
    <xf numFmtId="49" fontId="5" fillId="0" borderId="81" xfId="0" applyNumberFormat="1" applyFont="1" applyBorder="1" applyAlignment="1">
      <alignment horizontal="center"/>
    </xf>
    <xf numFmtId="49" fontId="8" fillId="0" borderId="26" xfId="0" applyNumberFormat="1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49" fontId="5" fillId="0" borderId="40" xfId="0" applyNumberFormat="1" applyFont="1" applyBorder="1" applyAlignment="1">
      <alignment horizontal="center"/>
    </xf>
    <xf numFmtId="49" fontId="5" fillId="0" borderId="78" xfId="0" applyNumberFormat="1" applyFont="1" applyBorder="1" applyAlignment="1">
      <alignment horizontal="center"/>
    </xf>
    <xf numFmtId="0" fontId="7" fillId="0" borderId="0" xfId="0" applyFont="1"/>
    <xf numFmtId="49" fontId="16" fillId="0" borderId="0" xfId="0" applyNumberFormat="1" applyFont="1"/>
    <xf numFmtId="49" fontId="17" fillId="0" borderId="0" xfId="0" applyNumberFormat="1" applyFont="1"/>
    <xf numFmtId="49" fontId="7" fillId="0" borderId="0" xfId="0" applyNumberFormat="1" applyFont="1"/>
    <xf numFmtId="49" fontId="8" fillId="0" borderId="0" xfId="0" applyNumberFormat="1" applyFont="1"/>
    <xf numFmtId="49" fontId="16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 vertical="top"/>
    </xf>
    <xf numFmtId="0" fontId="2" fillId="0" borderId="0" xfId="0" applyFont="1"/>
    <xf numFmtId="0" fontId="2" fillId="0" borderId="14" xfId="0" applyFont="1" applyBorder="1"/>
    <xf numFmtId="0" fontId="2" fillId="0" borderId="0" xfId="0" applyFont="1" applyAlignment="1">
      <alignment horizontal="center"/>
    </xf>
    <xf numFmtId="1" fontId="2" fillId="4" borderId="0" xfId="0" applyNumberFormat="1" applyFont="1" applyFill="1" applyAlignment="1"/>
    <xf numFmtId="49" fontId="2" fillId="4" borderId="0" xfId="0" applyNumberFormat="1" applyFont="1" applyFill="1"/>
    <xf numFmtId="0" fontId="4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0" fillId="2" borderId="90" xfId="0" applyFont="1" applyFill="1" applyBorder="1" applyAlignment="1">
      <alignment vertical="center"/>
    </xf>
    <xf numFmtId="0" fontId="20" fillId="2" borderId="91" xfId="0" applyFont="1" applyFill="1" applyBorder="1" applyAlignment="1">
      <alignment vertical="center"/>
    </xf>
    <xf numFmtId="0" fontId="2" fillId="0" borderId="0" xfId="0" applyFont="1" applyAlignment="1"/>
    <xf numFmtId="0" fontId="19" fillId="0" borderId="0" xfId="0" applyFont="1" applyAlignment="1"/>
    <xf numFmtId="164" fontId="2" fillId="0" borderId="0" xfId="0" applyNumberFormat="1" applyFont="1" applyAlignment="1">
      <alignment horizontal="left"/>
    </xf>
    <xf numFmtId="164" fontId="2" fillId="0" borderId="0" xfId="0" applyNumberFormat="1" applyFont="1"/>
    <xf numFmtId="164" fontId="2" fillId="0" borderId="92" xfId="0" applyNumberFormat="1" applyFont="1" applyBorder="1"/>
    <xf numFmtId="164" fontId="2" fillId="0" borderId="93" xfId="0" applyNumberFormat="1" applyFont="1" applyBorder="1"/>
    <xf numFmtId="0" fontId="19" fillId="0" borderId="93" xfId="0" applyFont="1" applyBorder="1" applyAlignment="1"/>
    <xf numFmtId="0" fontId="2" fillId="0" borderId="93" xfId="0" applyFont="1" applyBorder="1"/>
    <xf numFmtId="0" fontId="2" fillId="0" borderId="94" xfId="0" applyFont="1" applyBorder="1"/>
    <xf numFmtId="0" fontId="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20" fontId="20" fillId="0" borderId="0" xfId="0" applyNumberFormat="1" applyFont="1" applyAlignment="1">
      <alignment vertical="center"/>
    </xf>
    <xf numFmtId="20" fontId="20" fillId="4" borderId="0" xfId="0" applyNumberFormat="1" applyFont="1" applyFill="1" applyAlignment="1">
      <alignment vertical="center"/>
    </xf>
    <xf numFmtId="164" fontId="20" fillId="2" borderId="0" xfId="0" applyNumberFormat="1" applyFont="1" applyFill="1" applyAlignment="1">
      <alignment vertical="center"/>
    </xf>
    <xf numFmtId="164" fontId="20" fillId="4" borderId="0" xfId="0" applyNumberFormat="1" applyFont="1" applyFill="1" applyAlignment="1">
      <alignment vertical="center"/>
    </xf>
    <xf numFmtId="20" fontId="20" fillId="2" borderId="0" xfId="0" applyNumberFormat="1" applyFont="1" applyFill="1" applyAlignment="1">
      <alignment vertical="center"/>
    </xf>
    <xf numFmtId="20" fontId="20" fillId="3" borderId="0" xfId="0" applyNumberFormat="1" applyFont="1" applyFill="1" applyAlignment="1">
      <alignment vertical="center"/>
    </xf>
    <xf numFmtId="0" fontId="20" fillId="2" borderId="0" xfId="0" applyFont="1" applyFill="1" applyAlignment="1">
      <alignment horizontal="left" vertical="center"/>
    </xf>
    <xf numFmtId="164" fontId="2" fillId="0" borderId="86" xfId="0" applyNumberFormat="1" applyFont="1" applyBorder="1"/>
    <xf numFmtId="164" fontId="2" fillId="0" borderId="38" xfId="0" applyNumberFormat="1" applyFont="1" applyBorder="1"/>
    <xf numFmtId="0" fontId="19" fillId="0" borderId="38" xfId="0" applyFont="1" applyBorder="1" applyAlignment="1"/>
    <xf numFmtId="0" fontId="2" fillId="0" borderId="38" xfId="0" applyFont="1" applyBorder="1"/>
    <xf numFmtId="0" fontId="2" fillId="0" borderId="87" xfId="0" applyFont="1" applyBorder="1"/>
    <xf numFmtId="164" fontId="20" fillId="2" borderId="0" xfId="0" applyNumberFormat="1" applyFont="1" applyFill="1" applyAlignment="1">
      <alignment horizontal="left" vertical="center"/>
    </xf>
    <xf numFmtId="0" fontId="4" fillId="0" borderId="0" xfId="0" applyFont="1"/>
    <xf numFmtId="0" fontId="2" fillId="0" borderId="74" xfId="0" applyFont="1" applyBorder="1" applyAlignment="1">
      <alignment wrapText="1"/>
    </xf>
    <xf numFmtId="49" fontId="2" fillId="4" borderId="73" xfId="0" applyNumberFormat="1" applyFont="1" applyFill="1" applyBorder="1" applyAlignment="1"/>
    <xf numFmtId="49" fontId="2" fillId="4" borderId="74" xfId="0" applyNumberFormat="1" applyFont="1" applyFill="1" applyBorder="1"/>
    <xf numFmtId="49" fontId="2" fillId="4" borderId="75" xfId="0" applyNumberFormat="1" applyFont="1" applyFill="1" applyBorder="1"/>
    <xf numFmtId="0" fontId="2" fillId="0" borderId="74" xfId="0" applyFont="1" applyBorder="1"/>
    <xf numFmtId="0" fontId="21" fillId="0" borderId="0" xfId="0" applyFont="1" applyAlignment="1"/>
    <xf numFmtId="164" fontId="2" fillId="4" borderId="75" xfId="0" applyNumberFormat="1" applyFont="1" applyFill="1" applyBorder="1"/>
    <xf numFmtId="0" fontId="2" fillId="4" borderId="74" xfId="0" applyFont="1" applyFill="1" applyBorder="1"/>
    <xf numFmtId="0" fontId="2" fillId="2" borderId="75" xfId="0" applyFont="1" applyFill="1" applyBorder="1"/>
    <xf numFmtId="0" fontId="2" fillId="2" borderId="0" xfId="0" applyFont="1" applyFill="1" applyAlignment="1">
      <alignment wrapText="1"/>
    </xf>
    <xf numFmtId="0" fontId="2" fillId="0" borderId="75" xfId="0" applyFont="1" applyBorder="1" applyAlignment="1">
      <alignment wrapText="1"/>
    </xf>
    <xf numFmtId="0" fontId="2" fillId="2" borderId="75" xfId="0" applyFont="1" applyFill="1" applyBorder="1" applyAlignment="1">
      <alignment wrapText="1"/>
    </xf>
    <xf numFmtId="0" fontId="2" fillId="0" borderId="75" xfId="0" applyFont="1" applyBorder="1"/>
    <xf numFmtId="0" fontId="2" fillId="0" borderId="44" xfId="0" applyFont="1" applyBorder="1" applyAlignment="1">
      <alignment wrapText="1"/>
    </xf>
    <xf numFmtId="0" fontId="2" fillId="0" borderId="45" xfId="0" applyFont="1" applyBorder="1"/>
    <xf numFmtId="0" fontId="2" fillId="0" borderId="46" xfId="0" applyFont="1" applyBorder="1"/>
    <xf numFmtId="0" fontId="2" fillId="0" borderId="72" xfId="0" applyFont="1" applyBorder="1" applyAlignment="1">
      <alignment horizontal="center"/>
    </xf>
    <xf numFmtId="0" fontId="2" fillId="0" borderId="47" xfId="0" applyFont="1" applyBorder="1" applyAlignment="1">
      <alignment horizontal="left"/>
    </xf>
    <xf numFmtId="0" fontId="2" fillId="0" borderId="73" xfId="0" applyFont="1" applyBorder="1" applyAlignment="1">
      <alignment horizontal="center"/>
    </xf>
    <xf numFmtId="49" fontId="2" fillId="0" borderId="55" xfId="0" applyNumberFormat="1" applyFont="1" applyBorder="1" applyAlignment="1">
      <alignment wrapText="1"/>
    </xf>
    <xf numFmtId="49" fontId="2" fillId="0" borderId="6" xfId="0" applyNumberFormat="1" applyFont="1" applyBorder="1" applyAlignment="1">
      <alignment wrapText="1"/>
    </xf>
    <xf numFmtId="49" fontId="2" fillId="4" borderId="37" xfId="0" applyNumberFormat="1" applyFont="1" applyFill="1" applyBorder="1"/>
    <xf numFmtId="49" fontId="2" fillId="0" borderId="76" xfId="0" applyNumberFormat="1" applyFont="1" applyBorder="1" applyAlignment="1">
      <alignment wrapText="1"/>
    </xf>
    <xf numFmtId="49" fontId="2" fillId="0" borderId="23" xfId="0" applyNumberFormat="1" applyFont="1" applyBorder="1" applyAlignment="1">
      <alignment wrapText="1"/>
    </xf>
    <xf numFmtId="49" fontId="2" fillId="4" borderId="87" xfId="0" applyNumberFormat="1" applyFont="1" applyFill="1" applyBorder="1"/>
    <xf numFmtId="0" fontId="2" fillId="4" borderId="0" xfId="0" applyFont="1" applyFill="1"/>
    <xf numFmtId="1" fontId="2" fillId="4" borderId="87" xfId="0" applyNumberFormat="1" applyFont="1" applyFill="1" applyBorder="1" applyAlignment="1">
      <alignment horizontal="left"/>
    </xf>
    <xf numFmtId="0" fontId="2" fillId="0" borderId="82" xfId="0" applyFont="1" applyBorder="1"/>
    <xf numFmtId="0" fontId="2" fillId="0" borderId="83" xfId="0" applyFont="1" applyBorder="1"/>
    <xf numFmtId="49" fontId="2" fillId="0" borderId="75" xfId="0" applyNumberFormat="1" applyFont="1" applyBorder="1"/>
    <xf numFmtId="164" fontId="2" fillId="0" borderId="88" xfId="0" applyNumberFormat="1" applyFont="1" applyBorder="1"/>
    <xf numFmtId="164" fontId="2" fillId="0" borderId="95" xfId="0" applyNumberFormat="1" applyFont="1" applyBorder="1"/>
    <xf numFmtId="0" fontId="19" fillId="0" borderId="95" xfId="0" applyFont="1" applyBorder="1" applyAlignment="1"/>
    <xf numFmtId="0" fontId="2" fillId="0" borderId="95" xfId="0" applyFont="1" applyBorder="1"/>
    <xf numFmtId="0" fontId="2" fillId="0" borderId="89" xfId="0" applyFont="1" applyBorder="1"/>
    <xf numFmtId="0" fontId="2" fillId="0" borderId="44" xfId="0" applyFont="1" applyBorder="1"/>
    <xf numFmtId="0" fontId="20" fillId="0" borderId="0" xfId="0" applyFont="1"/>
    <xf numFmtId="0" fontId="2" fillId="5" borderId="0" xfId="0" applyFont="1" applyFill="1"/>
    <xf numFmtId="49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49" fontId="2" fillId="0" borderId="0" xfId="0" applyNumberFormat="1" applyFont="1"/>
    <xf numFmtId="164" fontId="2" fillId="0" borderId="0" xfId="0" applyNumberFormat="1" applyFont="1"/>
    <xf numFmtId="0" fontId="4" fillId="0" borderId="0" xfId="0" applyFont="1" applyAlignment="1"/>
    <xf numFmtId="0" fontId="20" fillId="0" borderId="0" xfId="0" applyFont="1" applyAlignment="1"/>
    <xf numFmtId="0" fontId="22" fillId="0" borderId="0" xfId="0" applyFont="1"/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Font="1" applyAlignment="1"/>
    <xf numFmtId="0" fontId="5" fillId="2" borderId="0" xfId="0" applyFont="1" applyFill="1" applyAlignment="1">
      <alignment horizontal="center" vertical="center"/>
    </xf>
    <xf numFmtId="0" fontId="1" fillId="0" borderId="6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33" xfId="0" applyFont="1" applyBorder="1"/>
    <xf numFmtId="0" fontId="1" fillId="0" borderId="39" xfId="0" applyFont="1" applyBorder="1"/>
    <xf numFmtId="49" fontId="5" fillId="2" borderId="0" xfId="0" applyNumberFormat="1" applyFont="1" applyFill="1" applyAlignment="1">
      <alignment vertical="center"/>
    </xf>
    <xf numFmtId="49" fontId="8" fillId="0" borderId="5" xfId="0" applyNumberFormat="1" applyFont="1" applyBorder="1" applyAlignment="1">
      <alignment horizontal="center" vertical="center"/>
    </xf>
    <xf numFmtId="0" fontId="8" fillId="0" borderId="5" xfId="0" applyFont="1" applyBorder="1"/>
    <xf numFmtId="0" fontId="5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vertical="center" wrapText="1"/>
    </xf>
    <xf numFmtId="0" fontId="14" fillId="0" borderId="62" xfId="0" applyFont="1" applyBorder="1" applyAlignment="1">
      <alignment horizontal="left" vertical="center" wrapText="1"/>
    </xf>
    <xf numFmtId="0" fontId="1" fillId="0" borderId="63" xfId="0" applyFont="1" applyBorder="1"/>
    <xf numFmtId="0" fontId="1" fillId="0" borderId="64" xfId="0" applyFont="1" applyBorder="1"/>
    <xf numFmtId="0" fontId="1" fillId="0" borderId="65" xfId="0" applyFont="1" applyBorder="1"/>
    <xf numFmtId="0" fontId="1" fillId="0" borderId="48" xfId="0" applyFont="1" applyBorder="1"/>
    <xf numFmtId="0" fontId="1" fillId="0" borderId="66" xfId="0" applyFont="1" applyBorder="1"/>
    <xf numFmtId="0" fontId="1" fillId="0" borderId="67" xfId="0" applyFont="1" applyBorder="1"/>
    <xf numFmtId="0" fontId="1" fillId="0" borderId="68" xfId="0" applyFont="1" applyBorder="1"/>
    <xf numFmtId="0" fontId="15" fillId="0" borderId="6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vertical="center" wrapText="1"/>
    </xf>
    <xf numFmtId="0" fontId="8" fillId="0" borderId="105" xfId="0" applyFont="1" applyBorder="1" applyAlignment="1">
      <alignment horizontal="center" vertical="center" wrapText="1"/>
    </xf>
    <xf numFmtId="0" fontId="1" fillId="0" borderId="106" xfId="0" applyFont="1" applyBorder="1"/>
    <xf numFmtId="0" fontId="1" fillId="0" borderId="107" xfId="0" applyFont="1" applyBorder="1"/>
    <xf numFmtId="0" fontId="8" fillId="0" borderId="34" xfId="0" applyFont="1" applyBorder="1" applyAlignment="1">
      <alignment horizontal="center" vertical="center"/>
    </xf>
    <xf numFmtId="0" fontId="0" fillId="0" borderId="35" xfId="0" applyFont="1" applyBorder="1" applyAlignment="1"/>
    <xf numFmtId="0" fontId="0" fillId="0" borderId="108" xfId="0" applyFont="1" applyBorder="1" applyAlignment="1"/>
    <xf numFmtId="0" fontId="8" fillId="0" borderId="103" xfId="0" applyFont="1" applyBorder="1" applyAlignment="1">
      <alignment horizontal="center" vertical="center"/>
    </xf>
    <xf numFmtId="0" fontId="0" fillId="0" borderId="101" xfId="0" applyFont="1" applyBorder="1" applyAlignment="1"/>
    <xf numFmtId="0" fontId="0" fillId="0" borderId="104" xfId="0" applyFont="1" applyBorder="1" applyAlignment="1"/>
    <xf numFmtId="0" fontId="5" fillId="0" borderId="35" xfId="0" applyFont="1" applyBorder="1" applyAlignment="1">
      <alignment vertical="center"/>
    </xf>
    <xf numFmtId="0" fontId="1" fillId="0" borderId="35" xfId="0" applyFont="1" applyBorder="1"/>
    <xf numFmtId="0" fontId="5" fillId="0" borderId="0" xfId="0" applyFont="1" applyAlignment="1">
      <alignment vertical="center"/>
    </xf>
    <xf numFmtId="0" fontId="5" fillId="0" borderId="33" xfId="0" applyFont="1" applyBorder="1" applyAlignment="1">
      <alignment vertical="center"/>
    </xf>
    <xf numFmtId="0" fontId="1" fillId="0" borderId="31" xfId="0" applyFont="1" applyBorder="1"/>
    <xf numFmtId="0" fontId="8" fillId="0" borderId="105" xfId="0" applyFont="1" applyBorder="1" applyAlignment="1">
      <alignment horizontal="center" vertical="center"/>
    </xf>
    <xf numFmtId="0" fontId="5" fillId="0" borderId="109" xfId="0" applyFont="1" applyBorder="1" applyAlignment="1">
      <alignment vertical="center" wrapText="1"/>
    </xf>
    <xf numFmtId="49" fontId="5" fillId="0" borderId="0" xfId="0" applyNumberFormat="1" applyFont="1" applyAlignment="1">
      <alignment vertical="center" wrapText="1"/>
    </xf>
    <xf numFmtId="0" fontId="5" fillId="2" borderId="22" xfId="0" applyFont="1" applyFill="1" applyBorder="1" applyAlignment="1">
      <alignment horizontal="center" vertical="center"/>
    </xf>
    <xf numFmtId="0" fontId="1" fillId="0" borderId="22" xfId="0" applyFont="1" applyBorder="1"/>
    <xf numFmtId="0" fontId="5" fillId="2" borderId="16" xfId="0" applyFont="1" applyFill="1" applyBorder="1" applyAlignment="1">
      <alignment horizontal="center" vertical="center" wrapText="1"/>
    </xf>
    <xf numFmtId="0" fontId="1" fillId="0" borderId="14" xfId="0" applyFont="1" applyBorder="1"/>
    <xf numFmtId="0" fontId="1" fillId="0" borderId="15" xfId="0" applyFont="1" applyBorder="1"/>
    <xf numFmtId="0" fontId="1" fillId="0" borderId="20" xfId="0" applyFont="1" applyBorder="1"/>
    <xf numFmtId="0" fontId="1" fillId="0" borderId="32" xfId="0" applyFont="1" applyBorder="1"/>
    <xf numFmtId="0" fontId="1" fillId="0" borderId="17" xfId="0" applyFont="1" applyBorder="1"/>
    <xf numFmtId="0" fontId="1" fillId="0" borderId="19" xfId="0" applyFont="1" applyBorder="1"/>
    <xf numFmtId="0" fontId="5" fillId="2" borderId="16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49" fontId="5" fillId="0" borderId="0" xfId="0" applyNumberFormat="1" applyFont="1" applyAlignment="1">
      <alignment wrapText="1"/>
    </xf>
    <xf numFmtId="0" fontId="5" fillId="2" borderId="24" xfId="0" applyFont="1" applyFill="1" applyBorder="1" applyAlignment="1">
      <alignment horizontal="center" vertical="center"/>
    </xf>
    <xf numFmtId="0" fontId="1" fillId="0" borderId="23" xfId="0" applyFont="1" applyBorder="1"/>
    <xf numFmtId="49" fontId="5" fillId="2" borderId="13" xfId="0" applyNumberFormat="1" applyFont="1" applyFill="1" applyBorder="1" applyAlignment="1">
      <alignment horizontal="center" vertical="center" wrapText="1"/>
    </xf>
    <xf numFmtId="0" fontId="1" fillId="0" borderId="4" xfId="0" applyFont="1" applyBorder="1"/>
    <xf numFmtId="0" fontId="1" fillId="0" borderId="30" xfId="0" applyFont="1" applyBorder="1"/>
    <xf numFmtId="49" fontId="5" fillId="0" borderId="0" xfId="0" applyNumberFormat="1" applyFont="1" applyAlignment="1"/>
    <xf numFmtId="0" fontId="5" fillId="2" borderId="9" xfId="0" applyFont="1" applyFill="1" applyBorder="1" applyAlignment="1">
      <alignment horizontal="center" wrapText="1"/>
    </xf>
    <xf numFmtId="0" fontId="1" fillId="0" borderId="12" xfId="0" applyFont="1" applyBorder="1"/>
    <xf numFmtId="0" fontId="1" fillId="0" borderId="10" xfId="0" applyFont="1" applyBorder="1"/>
    <xf numFmtId="0" fontId="5" fillId="2" borderId="13" xfId="0" applyFont="1" applyFill="1" applyBorder="1" applyAlignment="1">
      <alignment horizontal="center" vertical="center" wrapText="1"/>
    </xf>
    <xf numFmtId="0" fontId="1" fillId="0" borderId="18" xfId="0" applyFont="1" applyBorder="1"/>
    <xf numFmtId="49" fontId="5" fillId="2" borderId="18" xfId="0" applyNumberFormat="1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/>
    </xf>
    <xf numFmtId="0" fontId="1" fillId="0" borderId="7" xfId="0" applyFont="1" applyBorder="1"/>
    <xf numFmtId="49" fontId="9" fillId="0" borderId="14" xfId="0" applyNumberFormat="1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center"/>
    </xf>
    <xf numFmtId="49" fontId="5" fillId="0" borderId="5" xfId="0" applyNumberFormat="1" applyFont="1" applyBorder="1" applyAlignment="1">
      <alignment horizontal="center"/>
    </xf>
    <xf numFmtId="49" fontId="26" fillId="0" borderId="0" xfId="0" applyNumberFormat="1" applyFont="1" applyAlignment="1">
      <alignment wrapText="1"/>
    </xf>
    <xf numFmtId="49" fontId="9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1" fillId="0" borderId="2" xfId="0" applyFont="1" applyBorder="1"/>
    <xf numFmtId="0" fontId="1" fillId="0" borderId="3" xfId="0" applyFont="1" applyBorder="1"/>
    <xf numFmtId="0" fontId="5" fillId="0" borderId="34" xfId="0" applyFont="1" applyBorder="1" applyAlignment="1">
      <alignment horizontal="center" vertical="center" wrapText="1"/>
    </xf>
    <xf numFmtId="0" fontId="1" fillId="0" borderId="36" xfId="0" applyFont="1" applyBorder="1"/>
    <xf numFmtId="0" fontId="5" fillId="0" borderId="110" xfId="0" applyFont="1" applyBorder="1" applyAlignment="1">
      <alignment vertical="center"/>
    </xf>
    <xf numFmtId="0" fontId="0" fillId="0" borderId="97" xfId="0" applyFont="1" applyBorder="1" applyAlignment="1"/>
    <xf numFmtId="0" fontId="0" fillId="0" borderId="102" xfId="0" applyFont="1" applyBorder="1" applyAlignment="1"/>
    <xf numFmtId="49" fontId="5" fillId="0" borderId="0" xfId="0" applyNumberFormat="1" applyFont="1" applyAlignment="1">
      <alignment vertical="center"/>
    </xf>
    <xf numFmtId="0" fontId="5" fillId="2" borderId="14" xfId="0" applyFont="1" applyFill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center"/>
    </xf>
    <xf numFmtId="0" fontId="10" fillId="0" borderId="0" xfId="0" applyFont="1" applyAlignment="1">
      <alignment horizontal="right"/>
    </xf>
    <xf numFmtId="49" fontId="5" fillId="0" borderId="57" xfId="0" applyNumberFormat="1" applyFont="1" applyBorder="1" applyAlignment="1">
      <alignment horizontal="center"/>
    </xf>
    <xf numFmtId="0" fontId="1" fillId="0" borderId="58" xfId="0" applyFont="1" applyBorder="1"/>
    <xf numFmtId="0" fontId="1" fillId="0" borderId="59" xfId="0" applyFont="1" applyBorder="1"/>
    <xf numFmtId="0" fontId="5" fillId="0" borderId="98" xfId="0" applyFont="1" applyBorder="1" applyAlignment="1">
      <alignment vertical="center"/>
    </xf>
    <xf numFmtId="0" fontId="0" fillId="0" borderId="99" xfId="0" applyFont="1" applyBorder="1" applyAlignment="1"/>
    <xf numFmtId="0" fontId="0" fillId="0" borderId="100" xfId="0" applyFont="1" applyBorder="1" applyAlignment="1"/>
    <xf numFmtId="0" fontId="5" fillId="0" borderId="111" xfId="0" applyFont="1" applyBorder="1" applyAlignment="1">
      <alignment vertical="center" wrapText="1"/>
    </xf>
    <xf numFmtId="0" fontId="0" fillId="0" borderId="85" xfId="0" applyFont="1" applyBorder="1" applyAlignment="1"/>
    <xf numFmtId="0" fontId="8" fillId="0" borderId="96" xfId="0" applyFont="1" applyBorder="1" applyAlignment="1">
      <alignment horizontal="center" vertical="center" wrapText="1"/>
    </xf>
    <xf numFmtId="0" fontId="1" fillId="0" borderId="97" xfId="0" applyFont="1" applyBorder="1"/>
    <xf numFmtId="0" fontId="5" fillId="0" borderId="112" xfId="0" applyFont="1" applyBorder="1" applyAlignment="1">
      <alignment vertical="center"/>
    </xf>
    <xf numFmtId="0" fontId="8" fillId="0" borderId="18" xfId="0" applyFont="1" applyBorder="1" applyAlignment="1">
      <alignment horizontal="center" vertical="center" wrapText="1"/>
    </xf>
    <xf numFmtId="0" fontId="5" fillId="0" borderId="111" xfId="0" applyFont="1" applyBorder="1" applyAlignment="1">
      <alignment vertical="center"/>
    </xf>
    <xf numFmtId="0" fontId="1" fillId="0" borderId="102" xfId="0" applyFont="1" applyBorder="1"/>
    <xf numFmtId="0" fontId="8" fillId="0" borderId="103" xfId="0" applyFont="1" applyBorder="1" applyAlignment="1">
      <alignment horizontal="center" vertical="center" wrapText="1"/>
    </xf>
    <xf numFmtId="49" fontId="10" fillId="0" borderId="16" xfId="0" applyNumberFormat="1" applyFont="1" applyBorder="1" applyAlignment="1">
      <alignment horizontal="center" vertical="center"/>
    </xf>
    <xf numFmtId="49" fontId="5" fillId="0" borderId="49" xfId="0" applyNumberFormat="1" applyFont="1" applyBorder="1" applyAlignment="1">
      <alignment horizontal="center" vertical="center"/>
    </xf>
    <xf numFmtId="0" fontId="1" fillId="0" borderId="50" xfId="0" applyFont="1" applyBorder="1"/>
    <xf numFmtId="0" fontId="1" fillId="0" borderId="51" xfId="0" applyFont="1" applyBorder="1"/>
    <xf numFmtId="49" fontId="5" fillId="0" borderId="55" xfId="0" applyNumberFormat="1" applyFont="1" applyBorder="1" applyAlignment="1">
      <alignment horizontal="center"/>
    </xf>
    <xf numFmtId="0" fontId="1" fillId="0" borderId="56" xfId="0" applyFont="1" applyBorder="1"/>
    <xf numFmtId="49" fontId="10" fillId="0" borderId="0" xfId="0" applyNumberFormat="1" applyFont="1" applyAlignment="1">
      <alignment horizontal="center" wrapText="1"/>
    </xf>
    <xf numFmtId="49" fontId="9" fillId="0" borderId="0" xfId="0" applyNumberFormat="1" applyFont="1" applyAlignment="1">
      <alignment horizontal="center" vertical="top"/>
    </xf>
    <xf numFmtId="49" fontId="5" fillId="0" borderId="52" xfId="0" applyNumberFormat="1" applyFont="1" applyBorder="1" applyAlignment="1">
      <alignment horizontal="center"/>
    </xf>
    <xf numFmtId="0" fontId="1" fillId="0" borderId="53" xfId="0" applyFont="1" applyBorder="1"/>
    <xf numFmtId="0" fontId="1" fillId="0" borderId="54" xfId="0" applyFont="1" applyBorder="1"/>
    <xf numFmtId="49" fontId="12" fillId="0" borderId="22" xfId="0" applyNumberFormat="1" applyFont="1" applyBorder="1" applyAlignment="1">
      <alignment horizontal="center"/>
    </xf>
    <xf numFmtId="49" fontId="5" fillId="0" borderId="0" xfId="0" applyNumberFormat="1" applyFont="1" applyAlignment="1">
      <alignment horizontal="right" vertical="top"/>
    </xf>
    <xf numFmtId="49" fontId="11" fillId="0" borderId="5" xfId="0" applyNumberFormat="1" applyFont="1" applyBorder="1" applyAlignment="1">
      <alignment horizontal="center" vertical="top"/>
    </xf>
    <xf numFmtId="49" fontId="24" fillId="0" borderId="84" xfId="0" applyNumberFormat="1" applyFont="1" applyBorder="1" applyAlignment="1">
      <alignment horizontal="left" vertical="top"/>
    </xf>
    <xf numFmtId="0" fontId="25" fillId="0" borderId="84" xfId="0" applyFont="1" applyBorder="1" applyAlignment="1">
      <alignment horizontal="left"/>
    </xf>
    <xf numFmtId="49" fontId="7" fillId="0" borderId="0" xfId="0" applyNumberFormat="1" applyFont="1" applyAlignment="1">
      <alignment vertical="center" wrapText="1"/>
    </xf>
    <xf numFmtId="49" fontId="8" fillId="0" borderId="5" xfId="0" applyNumberFormat="1" applyFont="1" applyBorder="1" applyAlignment="1">
      <alignment vertical="center"/>
    </xf>
    <xf numFmtId="49" fontId="7" fillId="0" borderId="0" xfId="0" applyNumberFormat="1" applyFont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left" vertical="top"/>
    </xf>
    <xf numFmtId="49" fontId="5" fillId="0" borderId="112" xfId="0" applyNumberFormat="1" applyFont="1" applyBorder="1" applyAlignment="1">
      <alignment vertical="center"/>
    </xf>
    <xf numFmtId="0" fontId="5" fillId="0" borderId="33" xfId="0" applyFont="1" applyBorder="1" applyAlignment="1">
      <alignment vertical="center" wrapText="1"/>
    </xf>
    <xf numFmtId="49" fontId="5" fillId="0" borderId="0" xfId="0" applyNumberFormat="1" applyFont="1" applyAlignment="1">
      <alignment horizontal="center" vertical="center"/>
    </xf>
    <xf numFmtId="49" fontId="8" fillId="0" borderId="5" xfId="0" applyNumberFormat="1" applyFont="1" applyBorder="1" applyAlignment="1">
      <alignment horizontal="center"/>
    </xf>
    <xf numFmtId="49" fontId="10" fillId="0" borderId="14" xfId="0" applyNumberFormat="1" applyFont="1" applyBorder="1" applyAlignment="1">
      <alignment horizontal="center" vertical="top"/>
    </xf>
    <xf numFmtId="0" fontId="17" fillId="0" borderId="22" xfId="0" applyFont="1" applyBorder="1" applyAlignment="1">
      <alignment horizontal="center"/>
    </xf>
    <xf numFmtId="0" fontId="1" fillId="0" borderId="25" xfId="0" applyFont="1" applyBorder="1"/>
    <xf numFmtId="49" fontId="5" fillId="0" borderId="22" xfId="0" applyNumberFormat="1" applyFont="1" applyBorder="1" applyAlignment="1">
      <alignment horizontal="center"/>
    </xf>
    <xf numFmtId="49" fontId="5" fillId="0" borderId="27" xfId="0" applyNumberFormat="1" applyFont="1" applyBorder="1" applyAlignment="1">
      <alignment horizontal="center"/>
    </xf>
    <xf numFmtId="0" fontId="1" fillId="0" borderId="28" xfId="0" applyFont="1" applyBorder="1"/>
    <xf numFmtId="49" fontId="16" fillId="0" borderId="5" xfId="0" applyNumberFormat="1" applyFont="1" applyBorder="1"/>
    <xf numFmtId="0" fontId="8" fillId="0" borderId="72" xfId="0" applyFont="1" applyBorder="1" applyAlignment="1">
      <alignment horizontal="center"/>
    </xf>
    <xf numFmtId="0" fontId="1" fillId="0" borderId="47" xfId="0" applyFont="1" applyBorder="1"/>
    <xf numFmtId="0" fontId="1" fillId="0" borderId="73" xfId="0" applyFont="1" applyBorder="1"/>
    <xf numFmtId="0" fontId="5" fillId="0" borderId="2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" fillId="0" borderId="27" xfId="0" applyFont="1" applyBorder="1"/>
    <xf numFmtId="0" fontId="1" fillId="0" borderId="29" xfId="0" applyFont="1" applyBorder="1"/>
    <xf numFmtId="0" fontId="5" fillId="0" borderId="26" xfId="0" applyFont="1" applyBorder="1" applyAlignment="1">
      <alignment horizontal="center"/>
    </xf>
    <xf numFmtId="49" fontId="5" fillId="0" borderId="21" xfId="0" applyNumberFormat="1" applyFont="1" applyBorder="1" applyAlignment="1">
      <alignment horizontal="center"/>
    </xf>
    <xf numFmtId="49" fontId="8" fillId="0" borderId="26" xfId="0" applyNumberFormat="1" applyFont="1" applyBorder="1" applyAlignment="1">
      <alignment horizontal="center"/>
    </xf>
    <xf numFmtId="49" fontId="8" fillId="0" borderId="21" xfId="0" applyNumberFormat="1" applyFont="1" applyBorder="1" applyAlignment="1">
      <alignment horizontal="center"/>
    </xf>
    <xf numFmtId="49" fontId="8" fillId="0" borderId="9" xfId="0" applyNumberFormat="1" applyFont="1" applyBorder="1" applyAlignment="1">
      <alignment horizontal="center"/>
    </xf>
    <xf numFmtId="49" fontId="5" fillId="0" borderId="12" xfId="0" applyNumberFormat="1" applyFont="1" applyBorder="1" applyAlignment="1">
      <alignment horizontal="center"/>
    </xf>
    <xf numFmtId="49" fontId="9" fillId="0" borderId="14" xfId="0" applyNumberFormat="1" applyFont="1" applyBorder="1" applyAlignment="1">
      <alignment horizontal="center" vertical="top"/>
    </xf>
    <xf numFmtId="0" fontId="18" fillId="0" borderId="5" xfId="0" applyFont="1" applyBorder="1" applyAlignment="1">
      <alignment horizontal="center"/>
    </xf>
    <xf numFmtId="49" fontId="5" fillId="0" borderId="34" xfId="0" applyNumberFormat="1" applyFont="1" applyBorder="1" applyAlignment="1">
      <alignment horizontal="center" vertical="center" wrapText="1"/>
    </xf>
    <xf numFmtId="0" fontId="1" fillId="0" borderId="71" xfId="0" applyFont="1" applyBorder="1"/>
    <xf numFmtId="0" fontId="5" fillId="0" borderId="9" xfId="0" applyFont="1" applyBorder="1" applyAlignment="1">
      <alignment horizontal="center"/>
    </xf>
    <xf numFmtId="49" fontId="5" fillId="0" borderId="9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49" fontId="5" fillId="0" borderId="26" xfId="0" applyNumberFormat="1" applyFont="1" applyBorder="1" applyAlignment="1">
      <alignment horizontal="center" vertical="center" wrapText="1"/>
    </xf>
    <xf numFmtId="49" fontId="5" fillId="0" borderId="21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35" xfId="0" applyNumberFormat="1" applyFont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 vertical="center" wrapText="1"/>
    </xf>
    <xf numFmtId="49" fontId="5" fillId="0" borderId="16" xfId="0" applyNumberFormat="1" applyFont="1" applyBorder="1" applyAlignment="1">
      <alignment horizontal="center" vertical="center" wrapText="1"/>
    </xf>
    <xf numFmtId="49" fontId="5" fillId="0" borderId="24" xfId="0" applyNumberFormat="1" applyFont="1" applyBorder="1" applyAlignment="1">
      <alignment horizontal="center" vertical="center" wrapText="1"/>
    </xf>
    <xf numFmtId="49" fontId="5" fillId="0" borderId="76" xfId="0" applyNumberFormat="1" applyFont="1" applyBorder="1" applyAlignment="1">
      <alignment horizontal="center"/>
    </xf>
    <xf numFmtId="0" fontId="1" fillId="0" borderId="77" xfId="0" applyFont="1" applyBorder="1"/>
    <xf numFmtId="0" fontId="18" fillId="0" borderId="5" xfId="0" applyFont="1" applyBorder="1"/>
    <xf numFmtId="49" fontId="5" fillId="0" borderId="0" xfId="0" applyNumberFormat="1" applyFont="1"/>
    <xf numFmtId="0" fontId="2" fillId="0" borderId="5" xfId="0" applyFont="1" applyBorder="1"/>
    <xf numFmtId="49" fontId="5" fillId="0" borderId="72" xfId="0" applyNumberFormat="1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center"/>
    </xf>
    <xf numFmtId="0" fontId="1" fillId="0" borderId="42" xfId="0" applyFont="1" applyBorder="1"/>
    <xf numFmtId="0" fontId="1" fillId="0" borderId="43" xfId="0" applyFont="1" applyBorder="1"/>
    <xf numFmtId="0" fontId="1" fillId="0" borderId="74" xfId="0" applyFont="1" applyBorder="1"/>
    <xf numFmtId="0" fontId="1" fillId="0" borderId="75" xfId="0" applyFont="1" applyBorder="1"/>
    <xf numFmtId="0" fontId="1" fillId="0" borderId="55" xfId="0" applyFont="1" applyBorder="1"/>
    <xf numFmtId="0" fontId="17" fillId="0" borderId="5" xfId="0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49" fontId="9" fillId="0" borderId="22" xfId="0" applyNumberFormat="1" applyFont="1" applyBorder="1" applyAlignment="1">
      <alignment horizontal="center" vertical="top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49" fontId="2" fillId="0" borderId="76" xfId="0" applyNumberFormat="1" applyFont="1" applyBorder="1" applyAlignment="1"/>
    <xf numFmtId="0" fontId="2" fillId="0" borderId="74" xfId="0" applyFont="1" applyBorder="1"/>
    <xf numFmtId="0" fontId="2" fillId="0" borderId="74" xfId="0" applyFont="1" applyBorder="1" applyAlignment="1">
      <alignment horizontal="left"/>
    </xf>
    <xf numFmtId="0" fontId="2" fillId="0" borderId="74" xfId="0" applyFont="1" applyBorder="1" applyAlignment="1">
      <alignment wrapText="1"/>
    </xf>
    <xf numFmtId="0" fontId="1" fillId="0" borderId="44" xfId="0" applyFont="1" applyBorder="1"/>
    <xf numFmtId="0" fontId="1" fillId="0" borderId="45" xfId="0" applyFont="1" applyBorder="1"/>
    <xf numFmtId="0" fontId="1" fillId="0" borderId="46" xfId="0" applyFont="1" applyBorder="1"/>
    <xf numFmtId="0" fontId="2" fillId="0" borderId="72" xfId="0" applyFont="1" applyBorder="1" applyAlignment="1"/>
    <xf numFmtId="0" fontId="20" fillId="2" borderId="0" xfId="0" applyFont="1" applyFill="1" applyAlignment="1">
      <alignment vertical="center"/>
    </xf>
    <xf numFmtId="0" fontId="1" fillId="0" borderId="91" xfId="0" applyFont="1" applyBorder="1"/>
    <xf numFmtId="0" fontId="2" fillId="3" borderId="74" xfId="0" applyFont="1" applyFill="1" applyBorder="1"/>
    <xf numFmtId="0" fontId="3" fillId="0" borderId="0" xfId="0" applyFont="1" applyAlignment="1"/>
    <xf numFmtId="0" fontId="2" fillId="0" borderId="16" xfId="0" applyFont="1" applyBorder="1" applyAlignment="1">
      <alignment horizontal="center"/>
    </xf>
    <xf numFmtId="0" fontId="2" fillId="0" borderId="0" xfId="0" applyFont="1" applyAlignment="1">
      <alignment vertical="center"/>
    </xf>
  </cellXfs>
  <cellStyles count="1">
    <cellStyle name="Обычный" xfId="0" builtinId="0"/>
  </cellStyles>
  <dxfs count="17">
    <dxf>
      <font>
        <b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538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E689D0C-411F-4F5B-B103-638F75B0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87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trans-otdel.ru/%d0%bf%d1%80%d0%b8%d0%ba%d0%b0%d0%b7-%d0%bc%d0%b8%d0%bd%d1%82%d1%80%d0%b0%d0%bd%d1%81%d0%b0-159/" TargetMode="External"/><Relationship Id="rId1" Type="http://schemas.openxmlformats.org/officeDocument/2006/relationships/hyperlink" Target="https://trans-otdel.ru/%d0%bf%d1%80%d0%b8%d0%ba%d0%b0%d0%b7-%d0%bc%d0%b8%d0%bd%d1%82%d1%80%d0%b0%d0%bd%d1%81%d0%b0-15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GN57"/>
  <sheetViews>
    <sheetView showGridLines="0" tabSelected="1" zoomScale="200" zoomScaleNormal="200" workbookViewId="0">
      <selection activeCell="B2" sqref="B2:AV2"/>
    </sheetView>
  </sheetViews>
  <sheetFormatPr defaultColWidth="14.42578125" defaultRowHeight="15.75" customHeight="1"/>
  <cols>
    <col min="1" max="11" width="0.7109375" customWidth="1"/>
    <col min="12" max="12" width="1.7109375" customWidth="1"/>
    <col min="13" max="13" width="0.42578125" customWidth="1"/>
    <col min="14" max="22" width="0.7109375" customWidth="1"/>
    <col min="23" max="23" width="2.140625" customWidth="1"/>
    <col min="24" max="33" width="0.7109375" customWidth="1"/>
    <col min="34" max="34" width="1.140625" customWidth="1"/>
    <col min="35" max="46" width="0.7109375" customWidth="1"/>
    <col min="47" max="47" width="0.42578125" customWidth="1"/>
    <col min="48" max="48" width="2.7109375" customWidth="1"/>
    <col min="49" max="54" width="0.7109375" customWidth="1"/>
    <col min="55" max="55" width="1.7109375" customWidth="1"/>
    <col min="56" max="60" width="0.7109375" customWidth="1"/>
    <col min="61" max="61" width="1" customWidth="1"/>
    <col min="62" max="62" width="0.42578125" customWidth="1"/>
    <col min="63" max="63" width="1" customWidth="1"/>
    <col min="64" max="80" width="0.7109375" customWidth="1"/>
    <col min="81" max="81" width="2.5703125" customWidth="1"/>
    <col min="82" max="95" width="0.7109375" customWidth="1"/>
    <col min="96" max="96" width="0.42578125" customWidth="1"/>
    <col min="97" max="97" width="0.7109375" customWidth="1"/>
    <col min="98" max="98" width="1.5703125" customWidth="1"/>
    <col min="99" max="99" width="1.28515625" customWidth="1"/>
    <col min="100" max="110" width="0.7109375" customWidth="1"/>
    <col min="111" max="111" width="1.7109375" customWidth="1"/>
    <col min="112" max="112" width="0.42578125" customWidth="1"/>
    <col min="113" max="121" width="0.7109375" customWidth="1"/>
    <col min="122" max="122" width="2.140625" customWidth="1"/>
    <col min="123" max="132" width="0.7109375" customWidth="1"/>
    <col min="133" max="133" width="1.140625" customWidth="1"/>
    <col min="134" max="145" width="0.7109375" customWidth="1"/>
    <col min="146" max="146" width="0.42578125" customWidth="1"/>
    <col min="147" max="147" width="3" customWidth="1"/>
    <col min="148" max="153" width="0.7109375" customWidth="1"/>
    <col min="154" max="154" width="1.7109375" customWidth="1"/>
    <col min="155" max="159" width="0.7109375" customWidth="1"/>
    <col min="160" max="160" width="1" customWidth="1"/>
    <col min="161" max="161" width="0.42578125" customWidth="1"/>
    <col min="162" max="162" width="1" customWidth="1"/>
    <col min="163" max="179" width="0.7109375" customWidth="1"/>
    <col min="180" max="180" width="2.5703125" customWidth="1"/>
    <col min="181" max="194" width="0.7109375" customWidth="1"/>
    <col min="195" max="195" width="0.42578125" customWidth="1"/>
    <col min="196" max="196" width="0.7109375" customWidth="1"/>
  </cols>
  <sheetData>
    <row r="1" spans="1:196" ht="9.75" customHeight="1">
      <c r="A1" s="3"/>
      <c r="B1" s="8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8"/>
      <c r="AQ1" s="218"/>
      <c r="AR1" s="218"/>
      <c r="AS1" s="218"/>
      <c r="AT1" s="218"/>
      <c r="AU1" s="218"/>
      <c r="AV1" s="218"/>
      <c r="AW1" s="218"/>
      <c r="AX1" s="218"/>
      <c r="AY1" s="218"/>
      <c r="AZ1" s="218"/>
      <c r="BA1" s="218"/>
      <c r="BB1" s="218"/>
      <c r="BC1" s="218"/>
      <c r="BD1" s="218"/>
      <c r="BE1" s="218"/>
      <c r="BF1" s="218"/>
      <c r="BG1" s="218"/>
      <c r="BH1" s="218"/>
      <c r="BI1" s="218"/>
      <c r="BJ1" s="218"/>
      <c r="BK1" s="218"/>
      <c r="BL1" s="218"/>
      <c r="BM1" s="218"/>
      <c r="BN1" s="218"/>
      <c r="BO1" s="3"/>
      <c r="BP1" s="3"/>
      <c r="BQ1" s="3"/>
      <c r="BR1" s="3"/>
      <c r="BS1" s="3"/>
      <c r="BT1" s="3"/>
      <c r="BU1" s="3"/>
      <c r="BV1" s="3"/>
      <c r="BW1" s="3"/>
      <c r="BX1" s="3"/>
      <c r="BY1" s="218"/>
      <c r="BZ1" s="218"/>
      <c r="CA1" s="218"/>
      <c r="CB1" s="218"/>
      <c r="CC1" s="218"/>
      <c r="CD1" s="218"/>
      <c r="CE1" s="218"/>
      <c r="CF1" s="218"/>
      <c r="CG1" s="218"/>
      <c r="CH1" s="218"/>
      <c r="CI1" s="218"/>
      <c r="CJ1" s="218"/>
      <c r="CK1" s="218"/>
      <c r="CL1" s="218"/>
      <c r="CM1" s="218"/>
      <c r="CN1" s="218"/>
      <c r="CO1" s="218"/>
      <c r="CP1" s="218"/>
      <c r="CQ1" s="218"/>
      <c r="CR1" s="218"/>
      <c r="CS1" s="218"/>
      <c r="CT1" s="236"/>
      <c r="CU1" s="6"/>
      <c r="CV1" s="6"/>
      <c r="CW1" s="8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218"/>
      <c r="EA1" s="218"/>
      <c r="EB1" s="218"/>
      <c r="EC1" s="218"/>
      <c r="ED1" s="218"/>
      <c r="EE1" s="218"/>
      <c r="EF1" s="218"/>
      <c r="EG1" s="218"/>
      <c r="EH1" s="218"/>
      <c r="EI1" s="218"/>
      <c r="EJ1" s="218"/>
      <c r="EK1" s="218"/>
      <c r="EL1" s="218"/>
      <c r="EM1" s="218"/>
      <c r="EN1" s="218"/>
      <c r="EO1" s="218"/>
      <c r="EP1" s="218"/>
      <c r="EQ1" s="218"/>
      <c r="ER1" s="218"/>
      <c r="ES1" s="218"/>
      <c r="ET1" s="218"/>
      <c r="EU1" s="218"/>
      <c r="EV1" s="218"/>
      <c r="EW1" s="218"/>
      <c r="EX1" s="218"/>
      <c r="EY1" s="218"/>
      <c r="EZ1" s="218"/>
      <c r="FA1" s="218"/>
      <c r="FB1" s="218"/>
      <c r="FC1" s="218"/>
      <c r="FD1" s="218"/>
      <c r="FE1" s="218"/>
      <c r="FF1" s="218"/>
      <c r="FG1" s="218"/>
      <c r="FH1" s="218"/>
      <c r="FI1" s="218"/>
      <c r="FJ1" s="3"/>
      <c r="FK1" s="3"/>
      <c r="FL1" s="3"/>
      <c r="FM1" s="3"/>
      <c r="FN1" s="3"/>
      <c r="FO1" s="3"/>
      <c r="FP1" s="3"/>
      <c r="FQ1" s="3"/>
      <c r="FR1" s="3"/>
      <c r="FS1" s="3"/>
      <c r="FT1" s="218"/>
      <c r="FU1" s="218"/>
      <c r="FV1" s="218"/>
      <c r="FW1" s="218"/>
      <c r="FX1" s="218"/>
      <c r="FY1" s="218"/>
      <c r="FZ1" s="218"/>
      <c r="GA1" s="218"/>
      <c r="GB1" s="218"/>
      <c r="GC1" s="218"/>
      <c r="GD1" s="218"/>
      <c r="GE1" s="218"/>
      <c r="GF1" s="218"/>
      <c r="GG1" s="218"/>
      <c r="GH1" s="218"/>
      <c r="GI1" s="218"/>
      <c r="GJ1" s="218"/>
      <c r="GK1" s="218"/>
      <c r="GL1" s="218"/>
      <c r="GM1" s="218"/>
      <c r="GN1" s="218"/>
    </row>
    <row r="2" spans="1:196" ht="11.25" customHeight="1">
      <c r="A2" s="9"/>
      <c r="B2" s="337" t="s">
        <v>45</v>
      </c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338"/>
      <c r="AX2" s="221"/>
      <c r="AY2" s="221"/>
      <c r="AZ2" s="221"/>
      <c r="BA2" s="221"/>
      <c r="BB2" s="339" t="s">
        <v>4</v>
      </c>
      <c r="BC2" s="218"/>
      <c r="BD2" s="340" t="str">
        <f>'0'!P2</f>
        <v/>
      </c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Y2" s="218"/>
      <c r="BZ2" s="218"/>
      <c r="CA2" s="218"/>
      <c r="CB2" s="218"/>
      <c r="CC2" s="218"/>
      <c r="CD2" s="218"/>
      <c r="CE2" s="218"/>
      <c r="CF2" s="218"/>
      <c r="CG2" s="218"/>
      <c r="CH2" s="218"/>
      <c r="CI2" s="218"/>
      <c r="CJ2" s="218"/>
      <c r="CK2" s="218"/>
      <c r="CL2" s="218"/>
      <c r="CM2" s="218"/>
      <c r="CN2" s="218"/>
      <c r="CO2" s="218"/>
      <c r="CP2" s="218"/>
      <c r="CQ2" s="218"/>
      <c r="CR2" s="218"/>
      <c r="CS2" s="218"/>
      <c r="CT2" s="236"/>
      <c r="CU2" s="6"/>
      <c r="CV2" s="6"/>
      <c r="CW2" s="337" t="s">
        <v>45</v>
      </c>
      <c r="CX2" s="218"/>
      <c r="CY2" s="218"/>
      <c r="CZ2" s="218"/>
      <c r="DA2" s="218"/>
      <c r="DB2" s="218"/>
      <c r="DC2" s="218"/>
      <c r="DD2" s="218"/>
      <c r="DE2" s="218"/>
      <c r="DF2" s="218"/>
      <c r="DG2" s="218"/>
      <c r="DH2" s="218"/>
      <c r="DI2" s="218"/>
      <c r="DJ2" s="218"/>
      <c r="DK2" s="218"/>
      <c r="DL2" s="218"/>
      <c r="DM2" s="218"/>
      <c r="DN2" s="218"/>
      <c r="DO2" s="218"/>
      <c r="DP2" s="218"/>
      <c r="DQ2" s="218"/>
      <c r="DR2" s="218"/>
      <c r="DS2" s="218"/>
      <c r="DT2" s="218"/>
      <c r="DU2" s="218"/>
      <c r="DV2" s="218"/>
      <c r="DW2" s="218"/>
      <c r="DX2" s="218"/>
      <c r="DY2" s="218"/>
      <c r="DZ2" s="218"/>
      <c r="EA2" s="218"/>
      <c r="EB2" s="218"/>
      <c r="EC2" s="218"/>
      <c r="ED2" s="218"/>
      <c r="EE2" s="218"/>
      <c r="EF2" s="218"/>
      <c r="EG2" s="218"/>
      <c r="EH2" s="218"/>
      <c r="EI2" s="218"/>
      <c r="EJ2" s="218"/>
      <c r="EK2" s="218"/>
      <c r="EL2" s="218"/>
      <c r="EM2" s="218"/>
      <c r="EN2" s="218"/>
      <c r="EO2" s="218"/>
      <c r="EP2" s="218"/>
      <c r="EQ2" s="218"/>
      <c r="ER2" s="338"/>
      <c r="ES2" s="221"/>
      <c r="ET2" s="221"/>
      <c r="EU2" s="221"/>
      <c r="EV2" s="221"/>
      <c r="EW2" s="339" t="s">
        <v>4</v>
      </c>
      <c r="EX2" s="218"/>
      <c r="EY2" s="340" t="str">
        <f>'0'!P3</f>
        <v/>
      </c>
      <c r="EZ2" s="221"/>
      <c r="FA2" s="221"/>
      <c r="FB2" s="221"/>
      <c r="FC2" s="221"/>
      <c r="FD2" s="221"/>
      <c r="FE2" s="221"/>
      <c r="FF2" s="221"/>
      <c r="FG2" s="221"/>
      <c r="FH2" s="221"/>
      <c r="FI2" s="221"/>
      <c r="FJ2" s="221"/>
      <c r="FK2" s="221"/>
      <c r="FL2" s="221"/>
      <c r="FM2" s="221"/>
      <c r="FN2" s="221"/>
      <c r="FO2" s="221"/>
      <c r="FP2" s="221"/>
      <c r="FQ2" s="221"/>
      <c r="FT2" s="218"/>
      <c r="FU2" s="218"/>
      <c r="FV2" s="218"/>
      <c r="FW2" s="218"/>
      <c r="FX2" s="218"/>
      <c r="FY2" s="218"/>
      <c r="FZ2" s="218"/>
      <c r="GA2" s="218"/>
      <c r="GB2" s="218"/>
      <c r="GC2" s="218"/>
      <c r="GD2" s="218"/>
      <c r="GE2" s="218"/>
      <c r="GF2" s="218"/>
      <c r="GG2" s="218"/>
      <c r="GH2" s="218"/>
      <c r="GI2" s="218"/>
      <c r="GJ2" s="218"/>
      <c r="GK2" s="218"/>
      <c r="GL2" s="218"/>
      <c r="GM2" s="218"/>
      <c r="GN2" s="218"/>
    </row>
    <row r="3" spans="1:196" ht="8.25" customHeight="1">
      <c r="A3" s="3"/>
      <c r="B3" s="8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0"/>
      <c r="AF3" s="3"/>
      <c r="AG3" s="3"/>
      <c r="AH3" s="3"/>
      <c r="AI3" s="11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287" t="s">
        <v>46</v>
      </c>
      <c r="AX3" s="264"/>
      <c r="AY3" s="264"/>
      <c r="AZ3" s="264"/>
      <c r="BA3" s="264"/>
      <c r="BB3" s="12"/>
      <c r="BC3" s="12"/>
      <c r="BD3" s="12"/>
      <c r="BE3" s="12"/>
      <c r="BF3" s="12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6"/>
      <c r="BW3" s="6"/>
      <c r="BX3" s="3"/>
      <c r="BY3" s="218"/>
      <c r="BZ3" s="218"/>
      <c r="CA3" s="218"/>
      <c r="CB3" s="218"/>
      <c r="CC3" s="218"/>
      <c r="CD3" s="218"/>
      <c r="CE3" s="218"/>
      <c r="CF3" s="218"/>
      <c r="CG3" s="218"/>
      <c r="CH3" s="218"/>
      <c r="CI3" s="218"/>
      <c r="CJ3" s="218"/>
      <c r="CK3" s="218"/>
      <c r="CL3" s="218"/>
      <c r="CM3" s="218"/>
      <c r="CN3" s="218"/>
      <c r="CO3" s="218"/>
      <c r="CP3" s="218"/>
      <c r="CQ3" s="218"/>
      <c r="CR3" s="218"/>
      <c r="CS3" s="218"/>
      <c r="CT3" s="236"/>
      <c r="CU3" s="6"/>
      <c r="CV3" s="6"/>
      <c r="CW3" s="8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10"/>
      <c r="EA3" s="3"/>
      <c r="EB3" s="3"/>
      <c r="EC3" s="3"/>
      <c r="ED3" s="11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287" t="s">
        <v>46</v>
      </c>
      <c r="ES3" s="264"/>
      <c r="ET3" s="264"/>
      <c r="EU3" s="264"/>
      <c r="EV3" s="264"/>
      <c r="EW3" s="12"/>
      <c r="EX3" s="12"/>
      <c r="EY3" s="12"/>
      <c r="EZ3" s="12"/>
      <c r="FA3" s="12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6"/>
      <c r="FR3" s="6"/>
      <c r="FS3" s="3"/>
      <c r="FT3" s="218"/>
      <c r="FU3" s="218"/>
      <c r="FV3" s="218"/>
      <c r="FW3" s="218"/>
      <c r="FX3" s="218"/>
      <c r="FY3" s="218"/>
      <c r="FZ3" s="218"/>
      <c r="GA3" s="218"/>
      <c r="GB3" s="218"/>
      <c r="GC3" s="218"/>
      <c r="GD3" s="218"/>
      <c r="GE3" s="218"/>
      <c r="GF3" s="218"/>
      <c r="GG3" s="218"/>
      <c r="GH3" s="218"/>
      <c r="GI3" s="218"/>
      <c r="GJ3" s="218"/>
      <c r="GK3" s="218"/>
      <c r="GL3" s="218"/>
      <c r="GM3" s="218"/>
      <c r="GN3" s="218"/>
    </row>
    <row r="4" spans="1:196" ht="12" customHeight="1">
      <c r="A4" s="3"/>
      <c r="B4" s="272" t="s">
        <v>47</v>
      </c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8"/>
      <c r="N4" s="218"/>
      <c r="O4" s="218"/>
      <c r="P4" s="218"/>
      <c r="Q4" s="218"/>
      <c r="R4" s="218"/>
      <c r="S4" s="333" t="s">
        <v>48</v>
      </c>
      <c r="T4" s="218"/>
      <c r="U4" s="334"/>
      <c r="V4" s="221"/>
      <c r="W4" s="221"/>
      <c r="X4" s="341" t="s">
        <v>49</v>
      </c>
      <c r="Y4" s="218"/>
      <c r="Z4" s="334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13"/>
      <c r="AL4" s="335" t="s">
        <v>221</v>
      </c>
      <c r="AM4" s="336"/>
      <c r="AN4" s="336"/>
      <c r="AO4" s="336"/>
      <c r="AP4" s="336"/>
      <c r="AQ4" s="341" t="s">
        <v>50</v>
      </c>
      <c r="AR4" s="218"/>
      <c r="AS4" s="218"/>
      <c r="AT4" s="344" t="s">
        <v>51</v>
      </c>
      <c r="AU4" s="218"/>
      <c r="AV4" s="218"/>
      <c r="AW4" s="218"/>
      <c r="AX4" s="3"/>
      <c r="AY4" s="333" t="s">
        <v>48</v>
      </c>
      <c r="AZ4" s="218"/>
      <c r="BA4" s="334"/>
      <c r="BB4" s="221"/>
      <c r="BC4" s="221"/>
      <c r="BD4" s="341" t="s">
        <v>49</v>
      </c>
      <c r="BE4" s="218"/>
      <c r="BF4" s="334"/>
      <c r="BG4" s="221"/>
      <c r="BH4" s="221"/>
      <c r="BI4" s="221"/>
      <c r="BJ4" s="221"/>
      <c r="BK4" s="221"/>
      <c r="BL4" s="221"/>
      <c r="BM4" s="221"/>
      <c r="BN4" s="221"/>
      <c r="BO4" s="221"/>
      <c r="BP4" s="221"/>
      <c r="BQ4" s="13"/>
      <c r="BR4" s="335" t="s">
        <v>221</v>
      </c>
      <c r="BS4" s="336"/>
      <c r="BT4" s="336"/>
      <c r="BU4" s="336"/>
      <c r="BV4" s="336"/>
      <c r="BW4" s="341" t="s">
        <v>50</v>
      </c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  <c r="CL4" s="218"/>
      <c r="CM4" s="218"/>
      <c r="CN4" s="218"/>
      <c r="CO4" s="218"/>
      <c r="CP4" s="218"/>
      <c r="CQ4" s="218"/>
      <c r="CR4" s="218"/>
      <c r="CS4" s="218"/>
      <c r="CT4" s="236"/>
      <c r="CU4" s="6"/>
      <c r="CV4" s="6"/>
      <c r="CW4" s="272" t="s">
        <v>47</v>
      </c>
      <c r="CX4" s="218"/>
      <c r="CY4" s="218"/>
      <c r="CZ4" s="218"/>
      <c r="DA4" s="218"/>
      <c r="DB4" s="218"/>
      <c r="DC4" s="218"/>
      <c r="DD4" s="218"/>
      <c r="DE4" s="218"/>
      <c r="DF4" s="218"/>
      <c r="DG4" s="218"/>
      <c r="DH4" s="218"/>
      <c r="DI4" s="218"/>
      <c r="DJ4" s="218"/>
      <c r="DK4" s="218"/>
      <c r="DL4" s="218"/>
      <c r="DM4" s="218"/>
      <c r="DN4" s="333" t="s">
        <v>48</v>
      </c>
      <c r="DO4" s="218"/>
      <c r="DP4" s="334"/>
      <c r="DQ4" s="221"/>
      <c r="DR4" s="221"/>
      <c r="DS4" s="341" t="s">
        <v>49</v>
      </c>
      <c r="DT4" s="218"/>
      <c r="DU4" s="334"/>
      <c r="DV4" s="221"/>
      <c r="DW4" s="221"/>
      <c r="DX4" s="221"/>
      <c r="DY4" s="221"/>
      <c r="DZ4" s="221"/>
      <c r="EA4" s="221"/>
      <c r="EB4" s="221"/>
      <c r="EC4" s="221"/>
      <c r="ED4" s="221"/>
      <c r="EE4" s="221"/>
      <c r="EF4" s="13"/>
      <c r="EG4" s="335" t="s">
        <v>221</v>
      </c>
      <c r="EH4" s="336"/>
      <c r="EI4" s="336"/>
      <c r="EJ4" s="336"/>
      <c r="EK4" s="336"/>
      <c r="EL4" s="341" t="s">
        <v>50</v>
      </c>
      <c r="EM4" s="218"/>
      <c r="EN4" s="218"/>
      <c r="EO4" s="13"/>
      <c r="EP4" s="344" t="s">
        <v>51</v>
      </c>
      <c r="EQ4" s="218"/>
      <c r="ER4" s="218"/>
      <c r="ES4" s="3"/>
      <c r="ET4" s="333" t="s">
        <v>48</v>
      </c>
      <c r="EU4" s="218"/>
      <c r="EV4" s="334"/>
      <c r="EW4" s="221"/>
      <c r="EX4" s="221"/>
      <c r="EY4" s="341" t="s">
        <v>49</v>
      </c>
      <c r="EZ4" s="218"/>
      <c r="FA4" s="334"/>
      <c r="FB4" s="221"/>
      <c r="FC4" s="221"/>
      <c r="FD4" s="221"/>
      <c r="FE4" s="221"/>
      <c r="FF4" s="221"/>
      <c r="FG4" s="221"/>
      <c r="FH4" s="221"/>
      <c r="FI4" s="221"/>
      <c r="FJ4" s="221"/>
      <c r="FK4" s="221"/>
      <c r="FL4" s="13"/>
      <c r="FM4" s="335" t="s">
        <v>221</v>
      </c>
      <c r="FN4" s="336"/>
      <c r="FO4" s="336"/>
      <c r="FP4" s="336"/>
      <c r="FQ4" s="336"/>
      <c r="FR4" s="341" t="s">
        <v>50</v>
      </c>
      <c r="FS4" s="218"/>
      <c r="FT4" s="218"/>
      <c r="FU4" s="218"/>
      <c r="FV4" s="218"/>
      <c r="FW4" s="218"/>
      <c r="FX4" s="218"/>
      <c r="FY4" s="218"/>
      <c r="FZ4" s="218"/>
      <c r="GA4" s="218"/>
      <c r="GB4" s="218"/>
      <c r="GC4" s="218"/>
      <c r="GD4" s="218"/>
      <c r="GE4" s="218"/>
      <c r="GF4" s="218"/>
      <c r="GG4" s="218"/>
      <c r="GH4" s="218"/>
      <c r="GI4" s="218"/>
      <c r="GJ4" s="218"/>
      <c r="GK4" s="218"/>
      <c r="GL4" s="218"/>
      <c r="GM4" s="218"/>
      <c r="GN4" s="218"/>
    </row>
    <row r="5" spans="1:196" ht="9.75" customHeight="1">
      <c r="A5" s="14"/>
      <c r="B5" s="272" t="s">
        <v>52</v>
      </c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16"/>
      <c r="AD5" s="16"/>
      <c r="AE5" s="4"/>
      <c r="AF5" s="17"/>
      <c r="AG5" s="17"/>
      <c r="AH5" s="17"/>
      <c r="AI5" s="13"/>
      <c r="AJ5" s="16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3"/>
      <c r="AX5" s="17"/>
      <c r="AY5" s="17"/>
      <c r="AZ5" s="17"/>
      <c r="BA5" s="17"/>
      <c r="BB5" s="17"/>
      <c r="BC5" s="13"/>
      <c r="BD5" s="16"/>
      <c r="BE5" s="3"/>
      <c r="BF5" s="3"/>
      <c r="BG5" s="3"/>
      <c r="BH5" s="3"/>
      <c r="BI5" s="3"/>
      <c r="BJ5" s="3"/>
      <c r="BK5" s="3"/>
      <c r="BL5" s="3"/>
      <c r="BM5" s="17"/>
      <c r="BN5" s="17"/>
      <c r="BO5" s="17"/>
      <c r="BP5" s="17"/>
      <c r="BQ5" s="17"/>
      <c r="BR5" s="17"/>
      <c r="BS5" s="18"/>
      <c r="BT5" s="18"/>
      <c r="BU5" s="18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5"/>
      <c r="CU5" s="6"/>
      <c r="CV5" s="6"/>
      <c r="CW5" s="272" t="s">
        <v>52</v>
      </c>
      <c r="CX5" s="218"/>
      <c r="CY5" s="218"/>
      <c r="CZ5" s="218"/>
      <c r="DA5" s="218"/>
      <c r="DB5" s="218"/>
      <c r="DC5" s="218"/>
      <c r="DD5" s="218"/>
      <c r="DE5" s="218"/>
      <c r="DF5" s="218"/>
      <c r="DG5" s="218"/>
      <c r="DH5" s="218"/>
      <c r="DI5" s="218"/>
      <c r="DJ5" s="218"/>
      <c r="DK5" s="218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16"/>
      <c r="DY5" s="16"/>
      <c r="DZ5" s="4"/>
      <c r="EA5" s="17"/>
      <c r="EB5" s="17"/>
      <c r="EC5" s="17"/>
      <c r="ED5" s="13"/>
      <c r="EE5" s="16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3"/>
      <c r="ES5" s="17"/>
      <c r="ET5" s="17"/>
      <c r="EU5" s="17"/>
      <c r="EV5" s="17"/>
      <c r="EW5" s="17"/>
      <c r="EX5" s="13"/>
      <c r="EY5" s="16"/>
      <c r="EZ5" s="3"/>
      <c r="FA5" s="3"/>
      <c r="FB5" s="3"/>
      <c r="FC5" s="3"/>
      <c r="FD5" s="3"/>
      <c r="FE5" s="3"/>
      <c r="FF5" s="3"/>
      <c r="FG5" s="3"/>
      <c r="FH5" s="17"/>
      <c r="FI5" s="17"/>
      <c r="FJ5" s="17"/>
      <c r="FK5" s="17"/>
      <c r="FL5" s="17"/>
      <c r="FM5" s="17"/>
      <c r="FN5" s="18"/>
      <c r="FO5" s="18"/>
      <c r="FP5" s="18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</row>
    <row r="6" spans="1:196" ht="8.25" customHeight="1">
      <c r="B6" s="19"/>
      <c r="C6" s="327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3"/>
      <c r="BV6" s="3"/>
      <c r="BW6" s="3"/>
      <c r="BX6" s="3"/>
      <c r="BY6" s="3"/>
      <c r="CA6" s="12"/>
      <c r="CB6" s="12"/>
      <c r="CC6" s="12"/>
      <c r="CD6" s="12"/>
      <c r="CE6" s="12"/>
      <c r="CF6" s="321" t="s">
        <v>53</v>
      </c>
      <c r="CG6" s="264"/>
      <c r="CH6" s="264"/>
      <c r="CI6" s="264"/>
      <c r="CJ6" s="264"/>
      <c r="CK6" s="264"/>
      <c r="CL6" s="264"/>
      <c r="CM6" s="264"/>
      <c r="CN6" s="264"/>
      <c r="CO6" s="264"/>
      <c r="CP6" s="264"/>
      <c r="CQ6" s="265"/>
      <c r="CR6" s="12"/>
      <c r="CS6" s="12"/>
      <c r="CT6" s="5"/>
      <c r="CU6" s="6"/>
      <c r="CV6" s="6"/>
      <c r="CW6" s="19"/>
      <c r="CX6" s="327"/>
      <c r="CY6" s="218"/>
      <c r="CZ6" s="218"/>
      <c r="DA6" s="218"/>
      <c r="DB6" s="218"/>
      <c r="DC6" s="218"/>
      <c r="DD6" s="218"/>
      <c r="DE6" s="218"/>
      <c r="DF6" s="218"/>
      <c r="DG6" s="218"/>
      <c r="DH6" s="218"/>
      <c r="DI6" s="218"/>
      <c r="DJ6" s="218"/>
      <c r="DK6" s="218"/>
      <c r="DL6" s="218"/>
      <c r="DM6" s="218"/>
      <c r="DN6" s="218"/>
      <c r="DO6" s="218"/>
      <c r="DP6" s="218"/>
      <c r="DQ6" s="218"/>
      <c r="DR6" s="218"/>
      <c r="DS6" s="218"/>
      <c r="DT6" s="218"/>
      <c r="DU6" s="218"/>
      <c r="DV6" s="218"/>
      <c r="DW6" s="218"/>
      <c r="DX6" s="218"/>
      <c r="DY6" s="218"/>
      <c r="DZ6" s="218"/>
      <c r="EA6" s="218"/>
      <c r="EB6" s="218"/>
      <c r="EC6" s="218"/>
      <c r="ED6" s="218"/>
      <c r="EE6" s="218"/>
      <c r="EF6" s="218"/>
      <c r="EG6" s="218"/>
      <c r="EH6" s="218"/>
      <c r="EI6" s="218"/>
      <c r="EJ6" s="218"/>
      <c r="EK6" s="218"/>
      <c r="EL6" s="218"/>
      <c r="EM6" s="218"/>
      <c r="EN6" s="218"/>
      <c r="EO6" s="218"/>
      <c r="EP6" s="218"/>
      <c r="EQ6" s="218"/>
      <c r="ER6" s="218"/>
      <c r="ES6" s="218"/>
      <c r="ET6" s="218"/>
      <c r="EU6" s="218"/>
      <c r="EV6" s="218"/>
      <c r="EW6" s="218"/>
      <c r="EX6" s="218"/>
      <c r="EY6" s="218"/>
      <c r="EZ6" s="218"/>
      <c r="FA6" s="218"/>
      <c r="FB6" s="218"/>
      <c r="FC6" s="218"/>
      <c r="FD6" s="218"/>
      <c r="FE6" s="218"/>
      <c r="FF6" s="218"/>
      <c r="FG6" s="218"/>
      <c r="FH6" s="218"/>
      <c r="FI6" s="218"/>
      <c r="FJ6" s="218"/>
      <c r="FK6" s="218"/>
      <c r="FL6" s="218"/>
      <c r="FM6" s="218"/>
      <c r="FN6" s="218"/>
      <c r="FO6" s="218"/>
      <c r="FP6" s="3"/>
      <c r="FQ6" s="3"/>
      <c r="FR6" s="3"/>
      <c r="FS6" s="3"/>
      <c r="FT6" s="3"/>
      <c r="FV6" s="12"/>
      <c r="FW6" s="12"/>
      <c r="FX6" s="12"/>
      <c r="FY6" s="12"/>
      <c r="FZ6" s="12"/>
      <c r="GA6" s="321" t="s">
        <v>53</v>
      </c>
      <c r="GB6" s="264"/>
      <c r="GC6" s="264"/>
      <c r="GD6" s="264"/>
      <c r="GE6" s="264"/>
      <c r="GF6" s="264"/>
      <c r="GG6" s="264"/>
      <c r="GH6" s="264"/>
      <c r="GI6" s="264"/>
      <c r="GJ6" s="264"/>
      <c r="GK6" s="264"/>
      <c r="GL6" s="265"/>
      <c r="GM6" s="12"/>
      <c r="GN6" s="12"/>
    </row>
    <row r="7" spans="1:196" ht="9" customHeight="1">
      <c r="A7" s="20"/>
      <c r="B7" s="20"/>
      <c r="C7" s="218"/>
      <c r="D7" s="218"/>
      <c r="E7" s="21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/>
      <c r="BQ7" s="218"/>
      <c r="BR7" s="218"/>
      <c r="BS7" s="218"/>
      <c r="BT7" s="218"/>
      <c r="BU7" s="21"/>
      <c r="BV7" s="293" t="s">
        <v>54</v>
      </c>
      <c r="BW7" s="218"/>
      <c r="BX7" s="218"/>
      <c r="BY7" s="218"/>
      <c r="BZ7" s="218"/>
      <c r="CA7" s="218"/>
      <c r="CB7" s="218"/>
      <c r="CC7" s="218"/>
      <c r="CD7" s="218"/>
      <c r="CE7" s="218"/>
      <c r="CF7" s="322" t="s">
        <v>55</v>
      </c>
      <c r="CG7" s="323"/>
      <c r="CH7" s="323"/>
      <c r="CI7" s="323"/>
      <c r="CJ7" s="323"/>
      <c r="CK7" s="323"/>
      <c r="CL7" s="323"/>
      <c r="CM7" s="323"/>
      <c r="CN7" s="323"/>
      <c r="CO7" s="323"/>
      <c r="CP7" s="323"/>
      <c r="CQ7" s="324"/>
      <c r="CR7" s="2"/>
      <c r="CS7" s="2"/>
      <c r="CT7" s="5"/>
      <c r="CU7" s="6"/>
      <c r="CV7" s="6"/>
      <c r="CW7" s="20"/>
      <c r="CX7" s="218"/>
      <c r="CY7" s="218"/>
      <c r="CZ7" s="218"/>
      <c r="DA7" s="218"/>
      <c r="DB7" s="218"/>
      <c r="DC7" s="218"/>
      <c r="DD7" s="218"/>
      <c r="DE7" s="218"/>
      <c r="DF7" s="218"/>
      <c r="DG7" s="218"/>
      <c r="DH7" s="218"/>
      <c r="DI7" s="218"/>
      <c r="DJ7" s="218"/>
      <c r="DK7" s="218"/>
      <c r="DL7" s="218"/>
      <c r="DM7" s="218"/>
      <c r="DN7" s="218"/>
      <c r="DO7" s="218"/>
      <c r="DP7" s="218"/>
      <c r="DQ7" s="218"/>
      <c r="DR7" s="218"/>
      <c r="DS7" s="218"/>
      <c r="DT7" s="218"/>
      <c r="DU7" s="218"/>
      <c r="DV7" s="218"/>
      <c r="DW7" s="218"/>
      <c r="DX7" s="218"/>
      <c r="DY7" s="218"/>
      <c r="DZ7" s="218"/>
      <c r="EA7" s="218"/>
      <c r="EB7" s="218"/>
      <c r="EC7" s="218"/>
      <c r="ED7" s="218"/>
      <c r="EE7" s="218"/>
      <c r="EF7" s="218"/>
      <c r="EG7" s="218"/>
      <c r="EH7" s="218"/>
      <c r="EI7" s="218"/>
      <c r="EJ7" s="218"/>
      <c r="EK7" s="218"/>
      <c r="EL7" s="218"/>
      <c r="EM7" s="218"/>
      <c r="EN7" s="218"/>
      <c r="EO7" s="218"/>
      <c r="EP7" s="218"/>
      <c r="EQ7" s="218"/>
      <c r="ER7" s="218"/>
      <c r="ES7" s="218"/>
      <c r="ET7" s="218"/>
      <c r="EU7" s="218"/>
      <c r="EV7" s="218"/>
      <c r="EW7" s="218"/>
      <c r="EX7" s="218"/>
      <c r="EY7" s="218"/>
      <c r="EZ7" s="218"/>
      <c r="FA7" s="218"/>
      <c r="FB7" s="218"/>
      <c r="FC7" s="218"/>
      <c r="FD7" s="218"/>
      <c r="FE7" s="218"/>
      <c r="FF7" s="218"/>
      <c r="FG7" s="218"/>
      <c r="FH7" s="218"/>
      <c r="FI7" s="218"/>
      <c r="FJ7" s="218"/>
      <c r="FK7" s="218"/>
      <c r="FL7" s="218"/>
      <c r="FM7" s="218"/>
      <c r="FN7" s="218"/>
      <c r="FO7" s="218"/>
      <c r="FP7" s="21"/>
      <c r="FQ7" s="293" t="s">
        <v>54</v>
      </c>
      <c r="FR7" s="218"/>
      <c r="FS7" s="218"/>
      <c r="FT7" s="218"/>
      <c r="FU7" s="218"/>
      <c r="FV7" s="218"/>
      <c r="FW7" s="218"/>
      <c r="FX7" s="218"/>
      <c r="FY7" s="218"/>
      <c r="FZ7" s="218"/>
      <c r="GA7" s="322" t="s">
        <v>55</v>
      </c>
      <c r="GB7" s="323"/>
      <c r="GC7" s="323"/>
      <c r="GD7" s="323"/>
      <c r="GE7" s="323"/>
      <c r="GF7" s="323"/>
      <c r="GG7" s="323"/>
      <c r="GH7" s="323"/>
      <c r="GI7" s="323"/>
      <c r="GJ7" s="323"/>
      <c r="GK7" s="323"/>
      <c r="GL7" s="324"/>
      <c r="GM7" s="2"/>
      <c r="GN7" s="2"/>
    </row>
    <row r="8" spans="1:196" ht="28.5" customHeight="1">
      <c r="A8" s="20"/>
      <c r="B8" s="20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1"/>
      <c r="BN8" s="221"/>
      <c r="BO8" s="221"/>
      <c r="BP8" s="221"/>
      <c r="BQ8" s="221"/>
      <c r="BR8" s="221"/>
      <c r="BS8" s="221"/>
      <c r="BT8" s="221"/>
      <c r="BU8" s="293" t="s">
        <v>56</v>
      </c>
      <c r="BV8" s="218"/>
      <c r="BW8" s="218"/>
      <c r="BX8" s="218"/>
      <c r="BY8" s="218"/>
      <c r="BZ8" s="218"/>
      <c r="CA8" s="218"/>
      <c r="CB8" s="218"/>
      <c r="CC8" s="218"/>
      <c r="CD8" s="218"/>
      <c r="CE8" s="218"/>
      <c r="CF8" s="22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4"/>
      <c r="CR8" s="25"/>
      <c r="CS8" s="25"/>
      <c r="CT8" s="5"/>
      <c r="CU8" s="6"/>
      <c r="CV8" s="6"/>
      <c r="CW8" s="20"/>
      <c r="CX8" s="221"/>
      <c r="CY8" s="221"/>
      <c r="CZ8" s="221"/>
      <c r="DA8" s="221"/>
      <c r="DB8" s="221"/>
      <c r="DC8" s="221"/>
      <c r="DD8" s="221"/>
      <c r="DE8" s="221"/>
      <c r="DF8" s="221"/>
      <c r="DG8" s="221"/>
      <c r="DH8" s="221"/>
      <c r="DI8" s="221"/>
      <c r="DJ8" s="221"/>
      <c r="DK8" s="221"/>
      <c r="DL8" s="221"/>
      <c r="DM8" s="221"/>
      <c r="DN8" s="221"/>
      <c r="DO8" s="221"/>
      <c r="DP8" s="221"/>
      <c r="DQ8" s="221"/>
      <c r="DR8" s="221"/>
      <c r="DS8" s="221"/>
      <c r="DT8" s="221"/>
      <c r="DU8" s="221"/>
      <c r="DV8" s="221"/>
      <c r="DW8" s="221"/>
      <c r="DX8" s="221"/>
      <c r="DY8" s="221"/>
      <c r="DZ8" s="221"/>
      <c r="EA8" s="221"/>
      <c r="EB8" s="221"/>
      <c r="EC8" s="221"/>
      <c r="ED8" s="221"/>
      <c r="EE8" s="221"/>
      <c r="EF8" s="221"/>
      <c r="EG8" s="221"/>
      <c r="EH8" s="221"/>
      <c r="EI8" s="221"/>
      <c r="EJ8" s="221"/>
      <c r="EK8" s="221"/>
      <c r="EL8" s="221"/>
      <c r="EM8" s="221"/>
      <c r="EN8" s="221"/>
      <c r="EO8" s="221"/>
      <c r="EP8" s="221"/>
      <c r="EQ8" s="221"/>
      <c r="ER8" s="221"/>
      <c r="ES8" s="221"/>
      <c r="ET8" s="221"/>
      <c r="EU8" s="221"/>
      <c r="EV8" s="221"/>
      <c r="EW8" s="221"/>
      <c r="EX8" s="221"/>
      <c r="EY8" s="221"/>
      <c r="EZ8" s="221"/>
      <c r="FA8" s="221"/>
      <c r="FB8" s="221"/>
      <c r="FC8" s="221"/>
      <c r="FD8" s="221"/>
      <c r="FE8" s="221"/>
      <c r="FF8" s="221"/>
      <c r="FG8" s="221"/>
      <c r="FH8" s="221"/>
      <c r="FI8" s="221"/>
      <c r="FJ8" s="221"/>
      <c r="FK8" s="221"/>
      <c r="FL8" s="221"/>
      <c r="FM8" s="221"/>
      <c r="FN8" s="221"/>
      <c r="FO8" s="221"/>
      <c r="FP8" s="293" t="s">
        <v>56</v>
      </c>
      <c r="FQ8" s="218"/>
      <c r="FR8" s="218"/>
      <c r="FS8" s="218"/>
      <c r="FT8" s="218"/>
      <c r="FU8" s="218"/>
      <c r="FV8" s="218"/>
      <c r="FW8" s="218"/>
      <c r="FX8" s="218"/>
      <c r="FY8" s="218"/>
      <c r="FZ8" s="218"/>
      <c r="GA8" s="22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4"/>
      <c r="GM8" s="25"/>
      <c r="GN8" s="25"/>
    </row>
    <row r="9" spans="1:196" ht="10.5" customHeight="1">
      <c r="B9" s="19"/>
      <c r="C9" s="328" t="s">
        <v>57</v>
      </c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5"/>
      <c r="CU9" s="6"/>
      <c r="CV9" s="6"/>
      <c r="CW9" s="19"/>
      <c r="CX9" s="328" t="s">
        <v>57</v>
      </c>
      <c r="CY9" s="218"/>
      <c r="CZ9" s="218"/>
      <c r="DA9" s="218"/>
      <c r="DB9" s="218"/>
      <c r="DC9" s="218"/>
      <c r="DD9" s="218"/>
      <c r="DE9" s="218"/>
      <c r="DF9" s="218"/>
      <c r="DG9" s="218"/>
      <c r="DH9" s="218"/>
      <c r="DI9" s="218"/>
      <c r="DJ9" s="218"/>
      <c r="DK9" s="218"/>
      <c r="DL9" s="218"/>
      <c r="DM9" s="218"/>
      <c r="DN9" s="218"/>
      <c r="DO9" s="218"/>
      <c r="DP9" s="218"/>
      <c r="DQ9" s="218"/>
      <c r="DR9" s="218"/>
      <c r="DS9" s="218"/>
      <c r="DT9" s="218"/>
      <c r="DU9" s="218"/>
      <c r="DV9" s="218"/>
      <c r="DW9" s="218"/>
      <c r="DX9" s="218"/>
      <c r="DY9" s="218"/>
      <c r="DZ9" s="218"/>
      <c r="EA9" s="218"/>
      <c r="EB9" s="218"/>
      <c r="EC9" s="218"/>
      <c r="ED9" s="218"/>
      <c r="EE9" s="218"/>
      <c r="EF9" s="218"/>
      <c r="EG9" s="218"/>
      <c r="EH9" s="218"/>
      <c r="EI9" s="218"/>
      <c r="EJ9" s="218"/>
      <c r="EK9" s="218"/>
      <c r="EL9" s="218"/>
      <c r="EM9" s="218"/>
      <c r="EN9" s="218"/>
      <c r="EO9" s="218"/>
      <c r="EP9" s="218"/>
      <c r="EQ9" s="218"/>
      <c r="ER9" s="218"/>
      <c r="ES9" s="218"/>
      <c r="ET9" s="218"/>
      <c r="EU9" s="218"/>
      <c r="EV9" s="218"/>
      <c r="EW9" s="218"/>
      <c r="EX9" s="218"/>
      <c r="EY9" s="218"/>
      <c r="EZ9" s="218"/>
      <c r="FA9" s="218"/>
      <c r="FB9" s="218"/>
      <c r="FC9" s="218"/>
      <c r="FD9" s="218"/>
      <c r="FE9" s="218"/>
      <c r="FF9" s="218"/>
      <c r="FG9" s="218"/>
      <c r="FH9" s="218"/>
      <c r="FI9" s="218"/>
      <c r="FJ9" s="218"/>
      <c r="FK9" s="218"/>
      <c r="FL9" s="218"/>
      <c r="FM9" s="218"/>
      <c r="FN9" s="218"/>
      <c r="FO9" s="218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</row>
    <row r="10" spans="1:196" ht="10.5" customHeight="1">
      <c r="A10" s="7"/>
      <c r="B10" s="260" t="s">
        <v>58</v>
      </c>
      <c r="C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88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1"/>
      <c r="BN10" s="221"/>
      <c r="BO10" s="221"/>
      <c r="BP10" s="221"/>
      <c r="BQ10" s="221"/>
      <c r="BR10" s="221"/>
      <c r="BS10" s="221"/>
      <c r="BT10" s="221"/>
      <c r="BU10" s="27"/>
      <c r="BV10" s="27"/>
      <c r="CF10" s="329"/>
      <c r="CG10" s="330"/>
      <c r="CH10" s="330"/>
      <c r="CI10" s="330"/>
      <c r="CJ10" s="330"/>
      <c r="CK10" s="330"/>
      <c r="CL10" s="330"/>
      <c r="CM10" s="330"/>
      <c r="CN10" s="330"/>
      <c r="CO10" s="330"/>
      <c r="CP10" s="330"/>
      <c r="CQ10" s="331"/>
      <c r="CR10" s="6"/>
      <c r="CS10" s="6"/>
      <c r="CT10" s="5"/>
      <c r="CU10" s="6"/>
      <c r="CV10" s="6"/>
      <c r="CW10" s="260" t="s">
        <v>58</v>
      </c>
      <c r="CX10" s="218"/>
      <c r="CY10" s="218"/>
      <c r="CZ10" s="218"/>
      <c r="DA10" s="218"/>
      <c r="DB10" s="218"/>
      <c r="DC10" s="218"/>
      <c r="DD10" s="218"/>
      <c r="DE10" s="218"/>
      <c r="DF10" s="218"/>
      <c r="DG10" s="218"/>
      <c r="DH10" s="218"/>
      <c r="DI10" s="218"/>
      <c r="DJ10" s="218"/>
      <c r="DK10" s="218"/>
      <c r="DL10" s="218"/>
      <c r="DM10" s="218"/>
      <c r="DN10" s="218"/>
      <c r="DO10" s="218"/>
      <c r="DP10" s="218"/>
      <c r="DQ10" s="288"/>
      <c r="DR10" s="221"/>
      <c r="DS10" s="221"/>
      <c r="DT10" s="221"/>
      <c r="DU10" s="221"/>
      <c r="DV10" s="221"/>
      <c r="DW10" s="221"/>
      <c r="DX10" s="221"/>
      <c r="DY10" s="221"/>
      <c r="DZ10" s="221"/>
      <c r="EA10" s="221"/>
      <c r="EB10" s="221"/>
      <c r="EC10" s="221"/>
      <c r="ED10" s="221"/>
      <c r="EE10" s="221"/>
      <c r="EF10" s="221"/>
      <c r="EG10" s="221"/>
      <c r="EH10" s="221"/>
      <c r="EI10" s="221"/>
      <c r="EJ10" s="221"/>
      <c r="EK10" s="221"/>
      <c r="EL10" s="221"/>
      <c r="EM10" s="221"/>
      <c r="EN10" s="221"/>
      <c r="EO10" s="221"/>
      <c r="EP10" s="221"/>
      <c r="EQ10" s="221"/>
      <c r="ER10" s="221"/>
      <c r="ES10" s="221"/>
      <c r="ET10" s="221"/>
      <c r="EU10" s="221"/>
      <c r="EV10" s="221"/>
      <c r="EW10" s="221"/>
      <c r="EX10" s="221"/>
      <c r="EY10" s="221"/>
      <c r="EZ10" s="221"/>
      <c r="FA10" s="221"/>
      <c r="FB10" s="221"/>
      <c r="FC10" s="221"/>
      <c r="FD10" s="221"/>
      <c r="FE10" s="221"/>
      <c r="FF10" s="221"/>
      <c r="FG10" s="221"/>
      <c r="FH10" s="221"/>
      <c r="FI10" s="221"/>
      <c r="FJ10" s="221"/>
      <c r="FK10" s="221"/>
      <c r="FL10" s="221"/>
      <c r="FM10" s="221"/>
      <c r="FN10" s="221"/>
      <c r="FO10" s="221"/>
      <c r="FP10" s="27"/>
      <c r="FQ10" s="27"/>
      <c r="GA10" s="329"/>
      <c r="GB10" s="330"/>
      <c r="GC10" s="330"/>
      <c r="GD10" s="330"/>
      <c r="GE10" s="330"/>
      <c r="GF10" s="330"/>
      <c r="GG10" s="330"/>
      <c r="GH10" s="330"/>
      <c r="GI10" s="330"/>
      <c r="GJ10" s="330"/>
      <c r="GK10" s="330"/>
      <c r="GL10" s="331"/>
      <c r="GM10" s="6"/>
      <c r="GN10" s="6"/>
    </row>
    <row r="11" spans="1:196" ht="10.5" customHeight="1">
      <c r="A11" s="28"/>
      <c r="B11" s="260" t="s">
        <v>22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332"/>
      <c r="AD11" s="262"/>
      <c r="AE11" s="262"/>
      <c r="AF11" s="262"/>
      <c r="AG11" s="262"/>
      <c r="AH11" s="262"/>
      <c r="AI11" s="262"/>
      <c r="AJ11" s="262"/>
      <c r="AK11" s="262"/>
      <c r="AL11" s="262"/>
      <c r="AM11" s="262"/>
      <c r="AN11" s="262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62"/>
      <c r="BH11" s="262"/>
      <c r="BI11" s="262"/>
      <c r="BJ11" s="262"/>
      <c r="BK11" s="262"/>
      <c r="BL11" s="262"/>
      <c r="BM11" s="262"/>
      <c r="BN11" s="262"/>
      <c r="BO11" s="262"/>
      <c r="BP11" s="262"/>
      <c r="BQ11" s="262"/>
      <c r="BR11" s="262"/>
      <c r="BS11" s="262"/>
      <c r="BT11" s="262"/>
      <c r="BU11" s="305" t="s">
        <v>59</v>
      </c>
      <c r="BV11" s="218"/>
      <c r="BW11" s="218"/>
      <c r="BX11" s="218"/>
      <c r="BY11" s="218"/>
      <c r="BZ11" s="218"/>
      <c r="CA11" s="218"/>
      <c r="CB11" s="218"/>
      <c r="CC11" s="218"/>
      <c r="CD11" s="218"/>
      <c r="CE11" s="218"/>
      <c r="CF11" s="325"/>
      <c r="CG11" s="221"/>
      <c r="CH11" s="221"/>
      <c r="CI11" s="221"/>
      <c r="CJ11" s="221"/>
      <c r="CK11" s="221"/>
      <c r="CL11" s="221"/>
      <c r="CM11" s="221"/>
      <c r="CN11" s="221"/>
      <c r="CO11" s="221"/>
      <c r="CP11" s="221"/>
      <c r="CQ11" s="326"/>
      <c r="CR11" s="6"/>
      <c r="CS11" s="6"/>
      <c r="CT11" s="5"/>
      <c r="CU11" s="6"/>
      <c r="CV11" s="6"/>
      <c r="CW11" s="260" t="s">
        <v>22</v>
      </c>
      <c r="CX11" s="218"/>
      <c r="CY11" s="218"/>
      <c r="CZ11" s="218"/>
      <c r="DA11" s="218"/>
      <c r="DB11" s="218"/>
      <c r="DC11" s="218"/>
      <c r="DD11" s="218"/>
      <c r="DE11" s="218"/>
      <c r="DF11" s="218"/>
      <c r="DG11" s="218"/>
      <c r="DH11" s="218"/>
      <c r="DI11" s="218"/>
      <c r="DJ11" s="218"/>
      <c r="DK11" s="218"/>
      <c r="DL11" s="218"/>
      <c r="DM11" s="218"/>
      <c r="DN11" s="218"/>
      <c r="DO11" s="218"/>
      <c r="DP11" s="218"/>
      <c r="DQ11" s="218"/>
      <c r="DR11" s="218"/>
      <c r="DS11" s="218"/>
      <c r="DT11" s="218"/>
      <c r="DU11" s="218"/>
      <c r="DV11" s="218"/>
      <c r="DW11" s="218"/>
      <c r="DX11" s="332"/>
      <c r="DY11" s="262"/>
      <c r="DZ11" s="262"/>
      <c r="EA11" s="262"/>
      <c r="EB11" s="262"/>
      <c r="EC11" s="262"/>
      <c r="ED11" s="262"/>
      <c r="EE11" s="262"/>
      <c r="EF11" s="262"/>
      <c r="EG11" s="262"/>
      <c r="EH11" s="262"/>
      <c r="EI11" s="262"/>
      <c r="EJ11" s="262"/>
      <c r="EK11" s="262"/>
      <c r="EL11" s="262"/>
      <c r="EM11" s="262"/>
      <c r="EN11" s="262"/>
      <c r="EO11" s="262"/>
      <c r="EP11" s="262"/>
      <c r="EQ11" s="262"/>
      <c r="ER11" s="262"/>
      <c r="ES11" s="262"/>
      <c r="ET11" s="262"/>
      <c r="EU11" s="262"/>
      <c r="EV11" s="262"/>
      <c r="EW11" s="262"/>
      <c r="EX11" s="262"/>
      <c r="EY11" s="262"/>
      <c r="EZ11" s="262"/>
      <c r="FA11" s="262"/>
      <c r="FB11" s="262"/>
      <c r="FC11" s="262"/>
      <c r="FD11" s="262"/>
      <c r="FE11" s="262"/>
      <c r="FF11" s="262"/>
      <c r="FG11" s="262"/>
      <c r="FH11" s="262"/>
      <c r="FI11" s="262"/>
      <c r="FJ11" s="262"/>
      <c r="FK11" s="262"/>
      <c r="FL11" s="262"/>
      <c r="FM11" s="262"/>
      <c r="FN11" s="262"/>
      <c r="FO11" s="262"/>
      <c r="FP11" s="305" t="s">
        <v>59</v>
      </c>
      <c r="FQ11" s="218"/>
      <c r="FR11" s="218"/>
      <c r="FS11" s="218"/>
      <c r="FT11" s="218"/>
      <c r="FU11" s="218"/>
      <c r="FV11" s="218"/>
      <c r="FW11" s="218"/>
      <c r="FX11" s="218"/>
      <c r="FY11" s="218"/>
      <c r="FZ11" s="218"/>
      <c r="GA11" s="325"/>
      <c r="GB11" s="221"/>
      <c r="GC11" s="221"/>
      <c r="GD11" s="221"/>
      <c r="GE11" s="221"/>
      <c r="GF11" s="221"/>
      <c r="GG11" s="221"/>
      <c r="GH11" s="221"/>
      <c r="GI11" s="221"/>
      <c r="GJ11" s="221"/>
      <c r="GK11" s="221"/>
      <c r="GL11" s="326"/>
      <c r="GM11" s="6"/>
      <c r="GN11" s="6"/>
    </row>
    <row r="12" spans="1:196" ht="11.25" customHeight="1">
      <c r="A12" s="28"/>
      <c r="B12" s="260" t="s">
        <v>60</v>
      </c>
      <c r="C12" s="218"/>
      <c r="D12" s="218"/>
      <c r="E12" s="218"/>
      <c r="F12" s="218"/>
      <c r="G12" s="218"/>
      <c r="H12" s="218"/>
      <c r="I12" s="218"/>
      <c r="J12" s="218"/>
      <c r="K12" s="304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1"/>
      <c r="BN12" s="221"/>
      <c r="BO12" s="221"/>
      <c r="BP12" s="221"/>
      <c r="BQ12" s="221"/>
      <c r="BR12" s="221"/>
      <c r="BS12" s="221"/>
      <c r="BT12" s="221"/>
      <c r="BU12" s="305" t="s">
        <v>61</v>
      </c>
      <c r="BV12" s="218"/>
      <c r="BW12" s="218"/>
      <c r="BX12" s="218"/>
      <c r="BY12" s="218"/>
      <c r="BZ12" s="218"/>
      <c r="CA12" s="218"/>
      <c r="CB12" s="218"/>
      <c r="CC12" s="218"/>
      <c r="CD12" s="218"/>
      <c r="CE12" s="218"/>
      <c r="CF12" s="306"/>
      <c r="CG12" s="307"/>
      <c r="CH12" s="307"/>
      <c r="CI12" s="307"/>
      <c r="CJ12" s="307"/>
      <c r="CK12" s="307"/>
      <c r="CL12" s="307"/>
      <c r="CM12" s="307"/>
      <c r="CN12" s="307"/>
      <c r="CO12" s="307"/>
      <c r="CP12" s="307"/>
      <c r="CQ12" s="308"/>
      <c r="CR12" s="6"/>
      <c r="CS12" s="6"/>
      <c r="CT12" s="5"/>
      <c r="CU12" s="6"/>
      <c r="CV12" s="6"/>
      <c r="CW12" s="260" t="s">
        <v>60</v>
      </c>
      <c r="CX12" s="218"/>
      <c r="CY12" s="218"/>
      <c r="CZ12" s="218"/>
      <c r="DA12" s="218"/>
      <c r="DB12" s="218"/>
      <c r="DC12" s="218"/>
      <c r="DD12" s="218"/>
      <c r="DE12" s="218"/>
      <c r="DF12" s="304"/>
      <c r="DG12" s="221"/>
      <c r="DH12" s="221"/>
      <c r="DI12" s="221"/>
      <c r="DJ12" s="221"/>
      <c r="DK12" s="221"/>
      <c r="DL12" s="221"/>
      <c r="DM12" s="221"/>
      <c r="DN12" s="221"/>
      <c r="DO12" s="221"/>
      <c r="DP12" s="221"/>
      <c r="DQ12" s="221"/>
      <c r="DR12" s="221"/>
      <c r="DS12" s="221"/>
      <c r="DT12" s="221"/>
      <c r="DU12" s="221"/>
      <c r="DV12" s="221"/>
      <c r="DW12" s="221"/>
      <c r="DX12" s="221"/>
      <c r="DY12" s="221"/>
      <c r="DZ12" s="221"/>
      <c r="EA12" s="221"/>
      <c r="EB12" s="221"/>
      <c r="EC12" s="221"/>
      <c r="ED12" s="221"/>
      <c r="EE12" s="221"/>
      <c r="EF12" s="221"/>
      <c r="EG12" s="221"/>
      <c r="EH12" s="221"/>
      <c r="EI12" s="221"/>
      <c r="EJ12" s="221"/>
      <c r="EK12" s="221"/>
      <c r="EL12" s="221"/>
      <c r="EM12" s="221"/>
      <c r="EN12" s="221"/>
      <c r="EO12" s="221"/>
      <c r="EP12" s="221"/>
      <c r="EQ12" s="221"/>
      <c r="ER12" s="221"/>
      <c r="ES12" s="221"/>
      <c r="ET12" s="221"/>
      <c r="EU12" s="221"/>
      <c r="EV12" s="221"/>
      <c r="EW12" s="221"/>
      <c r="EX12" s="221"/>
      <c r="EY12" s="221"/>
      <c r="EZ12" s="221"/>
      <c r="FA12" s="221"/>
      <c r="FB12" s="221"/>
      <c r="FC12" s="221"/>
      <c r="FD12" s="221"/>
      <c r="FE12" s="221"/>
      <c r="FF12" s="221"/>
      <c r="FG12" s="221"/>
      <c r="FH12" s="221"/>
      <c r="FI12" s="221"/>
      <c r="FJ12" s="221"/>
      <c r="FK12" s="221"/>
      <c r="FL12" s="221"/>
      <c r="FM12" s="221"/>
      <c r="FN12" s="221"/>
      <c r="FO12" s="221"/>
      <c r="FP12" s="305" t="s">
        <v>61</v>
      </c>
      <c r="FQ12" s="218"/>
      <c r="FR12" s="218"/>
      <c r="FS12" s="218"/>
      <c r="FT12" s="218"/>
      <c r="FU12" s="218"/>
      <c r="FV12" s="218"/>
      <c r="FW12" s="218"/>
      <c r="FX12" s="218"/>
      <c r="FY12" s="218"/>
      <c r="FZ12" s="218"/>
      <c r="GA12" s="306"/>
      <c r="GB12" s="307"/>
      <c r="GC12" s="307"/>
      <c r="GD12" s="307"/>
      <c r="GE12" s="307"/>
      <c r="GF12" s="307"/>
      <c r="GG12" s="307"/>
      <c r="GH12" s="307"/>
      <c r="GI12" s="307"/>
      <c r="GJ12" s="307"/>
      <c r="GK12" s="307"/>
      <c r="GL12" s="308"/>
      <c r="GM12" s="6"/>
      <c r="GN12" s="6"/>
    </row>
    <row r="13" spans="1:196" ht="8.25" customHeight="1">
      <c r="A13" s="3"/>
      <c r="B13" s="19"/>
      <c r="C13" s="15"/>
      <c r="D13" s="15"/>
      <c r="E13" s="15"/>
      <c r="F13" s="15"/>
      <c r="G13" s="15"/>
      <c r="H13" s="15"/>
      <c r="I13" s="15"/>
      <c r="J13" s="15"/>
      <c r="K13" s="287" t="s">
        <v>62</v>
      </c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64"/>
      <c r="AZ13" s="264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264"/>
      <c r="BM13" s="264"/>
      <c r="BN13" s="264"/>
      <c r="BO13" s="264"/>
      <c r="BP13" s="264"/>
      <c r="BQ13" s="264"/>
      <c r="BR13" s="264"/>
      <c r="BS13" s="264"/>
      <c r="BT13" s="264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6"/>
      <c r="CL13" s="6"/>
      <c r="CM13" s="6"/>
      <c r="CN13" s="6"/>
      <c r="CO13" s="6"/>
      <c r="CP13" s="6"/>
      <c r="CQ13" s="6"/>
      <c r="CR13" s="6"/>
      <c r="CS13" s="6"/>
      <c r="CT13" s="5"/>
      <c r="CU13" s="6"/>
      <c r="CV13" s="6"/>
      <c r="CW13" s="8"/>
      <c r="CX13" s="3"/>
      <c r="CY13" s="3"/>
      <c r="CZ13" s="3"/>
      <c r="DA13" s="3"/>
      <c r="DB13" s="3"/>
      <c r="DC13" s="3"/>
      <c r="DD13" s="3"/>
      <c r="DE13" s="3"/>
      <c r="DF13" s="287" t="s">
        <v>62</v>
      </c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  <c r="EV13" s="264"/>
      <c r="EW13" s="264"/>
      <c r="EX13" s="264"/>
      <c r="EY13" s="264"/>
      <c r="EZ13" s="264"/>
      <c r="FA13" s="264"/>
      <c r="FB13" s="264"/>
      <c r="FC13" s="264"/>
      <c r="FD13" s="264"/>
      <c r="FE13" s="264"/>
      <c r="FF13" s="264"/>
      <c r="FG13" s="264"/>
      <c r="FH13" s="264"/>
      <c r="FI13" s="264"/>
      <c r="FJ13" s="264"/>
      <c r="FK13" s="264"/>
      <c r="FL13" s="264"/>
      <c r="FM13" s="264"/>
      <c r="FN13" s="264"/>
      <c r="FO13" s="264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6"/>
      <c r="GG13" s="6"/>
      <c r="GH13" s="6"/>
      <c r="GI13" s="6"/>
      <c r="GJ13" s="6"/>
      <c r="GK13" s="6"/>
      <c r="GL13" s="6"/>
      <c r="GM13" s="6"/>
      <c r="GN13" s="6"/>
    </row>
    <row r="14" spans="1:196" ht="10.5" customHeight="1">
      <c r="A14" s="3"/>
      <c r="B14" s="272" t="s">
        <v>63</v>
      </c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88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221"/>
      <c r="BN14" s="221"/>
      <c r="BO14" s="221"/>
      <c r="BP14" s="221"/>
      <c r="BQ14" s="221"/>
      <c r="BR14" s="221"/>
      <c r="BS14" s="221"/>
      <c r="BT14" s="221"/>
      <c r="BU14" s="289" t="s">
        <v>64</v>
      </c>
      <c r="BV14" s="218"/>
      <c r="BW14" s="218"/>
      <c r="BX14" s="218"/>
      <c r="BY14" s="218"/>
      <c r="BZ14" s="218"/>
      <c r="CA14" s="218"/>
      <c r="CB14" s="290"/>
      <c r="CC14" s="221"/>
      <c r="CD14" s="221"/>
      <c r="CE14" s="221"/>
      <c r="CF14" s="221"/>
      <c r="CG14" s="221"/>
      <c r="CH14" s="221"/>
      <c r="CI14" s="221"/>
      <c r="CJ14" s="221"/>
      <c r="CK14" s="221"/>
      <c r="CL14" s="221"/>
      <c r="CM14" s="221"/>
      <c r="CN14" s="221"/>
      <c r="CO14" s="221"/>
      <c r="CP14" s="221"/>
      <c r="CQ14" s="221"/>
      <c r="CR14" s="3"/>
      <c r="CS14" s="3"/>
      <c r="CT14" s="5"/>
      <c r="CU14" s="6"/>
      <c r="CV14" s="6"/>
      <c r="CW14" s="272" t="s">
        <v>63</v>
      </c>
      <c r="CX14" s="218"/>
      <c r="CY14" s="218"/>
      <c r="CZ14" s="218"/>
      <c r="DA14" s="218"/>
      <c r="DB14" s="218"/>
      <c r="DC14" s="218"/>
      <c r="DD14" s="218"/>
      <c r="DE14" s="218"/>
      <c r="DF14" s="218"/>
      <c r="DG14" s="218"/>
      <c r="DH14" s="218"/>
      <c r="DI14" s="218"/>
      <c r="DJ14" s="218"/>
      <c r="DK14" s="218"/>
      <c r="DL14" s="218"/>
      <c r="DM14" s="218"/>
      <c r="DN14" s="218"/>
      <c r="DO14" s="218"/>
      <c r="DP14" s="218"/>
      <c r="DQ14" s="218"/>
      <c r="DR14" s="218"/>
      <c r="DS14" s="218"/>
      <c r="DT14" s="218"/>
      <c r="DU14" s="288"/>
      <c r="DV14" s="221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  <c r="EL14" s="221"/>
      <c r="EM14" s="221"/>
      <c r="EN14" s="221"/>
      <c r="EO14" s="221"/>
      <c r="EP14" s="221"/>
      <c r="EQ14" s="221"/>
      <c r="ER14" s="221"/>
      <c r="ES14" s="221"/>
      <c r="ET14" s="221"/>
      <c r="EU14" s="221"/>
      <c r="EV14" s="221"/>
      <c r="EW14" s="221"/>
      <c r="EX14" s="221"/>
      <c r="EY14" s="221"/>
      <c r="EZ14" s="221"/>
      <c r="FA14" s="221"/>
      <c r="FB14" s="221"/>
      <c r="FC14" s="221"/>
      <c r="FD14" s="221"/>
      <c r="FE14" s="221"/>
      <c r="FF14" s="221"/>
      <c r="FG14" s="221"/>
      <c r="FH14" s="221"/>
      <c r="FI14" s="221"/>
      <c r="FJ14" s="221"/>
      <c r="FK14" s="221"/>
      <c r="FL14" s="221"/>
      <c r="FM14" s="221"/>
      <c r="FN14" s="221"/>
      <c r="FO14" s="221"/>
      <c r="FP14" s="289" t="s">
        <v>64</v>
      </c>
      <c r="FQ14" s="218"/>
      <c r="FR14" s="218"/>
      <c r="FS14" s="218"/>
      <c r="FT14" s="218"/>
      <c r="FU14" s="218"/>
      <c r="FV14" s="218"/>
      <c r="FW14" s="290"/>
      <c r="FX14" s="221"/>
      <c r="FY14" s="221"/>
      <c r="FZ14" s="221"/>
      <c r="GA14" s="221"/>
      <c r="GB14" s="221"/>
      <c r="GC14" s="221"/>
      <c r="GD14" s="221"/>
      <c r="GE14" s="221"/>
      <c r="GF14" s="221"/>
      <c r="GG14" s="221"/>
      <c r="GH14" s="221"/>
      <c r="GI14" s="221"/>
      <c r="GJ14" s="221"/>
      <c r="GK14" s="221"/>
      <c r="GL14" s="221"/>
      <c r="GM14" s="3"/>
      <c r="GN14" s="3"/>
    </row>
    <row r="15" spans="1:196" ht="10.5" customHeight="1">
      <c r="A15" s="3"/>
      <c r="B15" s="291" t="s">
        <v>216</v>
      </c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/>
      <c r="Z15" s="290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221"/>
      <c r="BN15" s="221"/>
      <c r="BO15" s="221"/>
      <c r="BP15" s="221"/>
      <c r="BQ15" s="221"/>
      <c r="BR15" s="221"/>
      <c r="BS15" s="221"/>
      <c r="BT15" s="221"/>
      <c r="BU15" s="3"/>
      <c r="BV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5"/>
      <c r="CU15" s="6"/>
      <c r="CV15" s="6"/>
      <c r="CW15" s="291" t="s">
        <v>216</v>
      </c>
      <c r="CX15" s="218"/>
      <c r="CY15" s="218"/>
      <c r="CZ15" s="218"/>
      <c r="DA15" s="218"/>
      <c r="DB15" s="218"/>
      <c r="DC15" s="218"/>
      <c r="DD15" s="218"/>
      <c r="DE15" s="218"/>
      <c r="DF15" s="218"/>
      <c r="DG15" s="218"/>
      <c r="DH15" s="218"/>
      <c r="DI15" s="218"/>
      <c r="DJ15" s="218"/>
      <c r="DK15" s="218"/>
      <c r="DL15" s="218"/>
      <c r="DM15" s="218"/>
      <c r="DN15" s="218"/>
      <c r="DO15" s="218"/>
      <c r="DP15" s="218"/>
      <c r="DQ15" s="218"/>
      <c r="DR15" s="218"/>
      <c r="DS15" s="218"/>
      <c r="DT15" s="218"/>
      <c r="DU15" s="290"/>
      <c r="DV15" s="221"/>
      <c r="DW15" s="221"/>
      <c r="DX15" s="221"/>
      <c r="DY15" s="221"/>
      <c r="DZ15" s="221"/>
      <c r="EA15" s="221"/>
      <c r="EB15" s="221"/>
      <c r="EC15" s="221"/>
      <c r="ED15" s="221"/>
      <c r="EE15" s="221"/>
      <c r="EF15" s="221"/>
      <c r="EG15" s="221"/>
      <c r="EH15" s="221"/>
      <c r="EI15" s="221"/>
      <c r="EJ15" s="221"/>
      <c r="EK15" s="221"/>
      <c r="EL15" s="221"/>
      <c r="EM15" s="221"/>
      <c r="EN15" s="221"/>
      <c r="EO15" s="221"/>
      <c r="EP15" s="221"/>
      <c r="EQ15" s="221"/>
      <c r="ER15" s="221"/>
      <c r="ES15" s="221"/>
      <c r="ET15" s="221"/>
      <c r="EU15" s="221"/>
      <c r="EV15" s="221"/>
      <c r="EW15" s="221"/>
      <c r="EX15" s="221"/>
      <c r="EY15" s="221"/>
      <c r="EZ15" s="221"/>
      <c r="FA15" s="221"/>
      <c r="FB15" s="221"/>
      <c r="FC15" s="221"/>
      <c r="FD15" s="221"/>
      <c r="FE15" s="221"/>
      <c r="FF15" s="221"/>
      <c r="FG15" s="221"/>
      <c r="FH15" s="221"/>
      <c r="FI15" s="221"/>
      <c r="FJ15" s="221"/>
      <c r="FK15" s="221"/>
      <c r="FL15" s="221"/>
      <c r="FM15" s="221"/>
      <c r="FN15" s="221"/>
      <c r="FO15" s="221"/>
      <c r="FP15" s="3"/>
      <c r="FQ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</row>
    <row r="16" spans="1:196" ht="8.25" customHeight="1">
      <c r="A16" s="3"/>
      <c r="B16" s="8"/>
      <c r="C16" s="3"/>
      <c r="D16" s="3"/>
      <c r="E16" s="3"/>
      <c r="F16" s="3"/>
      <c r="G16" s="3"/>
      <c r="H16" s="3"/>
      <c r="I16" s="3"/>
      <c r="J16" s="3"/>
      <c r="K16" s="3"/>
      <c r="L16" s="14"/>
      <c r="M16" s="3"/>
      <c r="N16" s="3"/>
      <c r="O16" s="3"/>
      <c r="P16" s="3"/>
      <c r="Q16" s="3"/>
      <c r="R16" s="3"/>
      <c r="S16" s="3"/>
      <c r="T16" s="3"/>
      <c r="V16" s="30"/>
      <c r="W16" s="30"/>
      <c r="X16" s="292" t="str">
        <f>'0'!$W$18</f>
        <v/>
      </c>
      <c r="Y16" s="218"/>
      <c r="Z16" s="218"/>
      <c r="AA16" s="218"/>
      <c r="AB16" s="218"/>
      <c r="AC16" s="218"/>
      <c r="AD16" s="218"/>
      <c r="AE16" s="218"/>
      <c r="AF16" s="218"/>
      <c r="AG16" s="218"/>
      <c r="AH16" s="218"/>
      <c r="AI16" s="218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  <c r="AT16" s="218"/>
      <c r="AU16" s="218"/>
      <c r="AV16" s="218"/>
      <c r="AW16" s="218"/>
      <c r="AX16" s="218"/>
      <c r="AY16" s="218"/>
      <c r="AZ16" s="218"/>
      <c r="BA16" s="218"/>
      <c r="BB16" s="218"/>
      <c r="BC16" s="218"/>
      <c r="BD16" s="218"/>
      <c r="BE16" s="218"/>
      <c r="BF16" s="218"/>
      <c r="BG16" s="218"/>
      <c r="BH16" s="218"/>
      <c r="BI16" s="218"/>
      <c r="BJ16" s="218"/>
      <c r="BK16" s="218"/>
      <c r="BL16" s="218"/>
      <c r="BM16" s="218"/>
      <c r="BN16" s="218"/>
      <c r="BO16" s="218"/>
      <c r="BP16" s="218"/>
      <c r="BQ16" s="218"/>
      <c r="BR16" s="218"/>
      <c r="BS16" s="218"/>
      <c r="BT16" s="218"/>
      <c r="BU16" s="31"/>
      <c r="BV16" s="31"/>
      <c r="BW16" s="31"/>
      <c r="BX16" s="31"/>
      <c r="BY16" s="31"/>
      <c r="BZ16" s="31"/>
      <c r="CA16" s="31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5"/>
      <c r="CU16" s="6"/>
      <c r="CV16" s="6"/>
      <c r="CW16" s="8"/>
      <c r="CX16" s="3"/>
      <c r="CY16" s="3"/>
      <c r="CZ16" s="3"/>
      <c r="DA16" s="3"/>
      <c r="DB16" s="3"/>
      <c r="DC16" s="3"/>
      <c r="DD16" s="3"/>
      <c r="DE16" s="3"/>
      <c r="DF16" s="3"/>
      <c r="DG16" s="14"/>
      <c r="DH16" s="3"/>
      <c r="DI16" s="3"/>
      <c r="DJ16" s="3"/>
      <c r="DK16" s="3"/>
      <c r="DL16" s="3"/>
      <c r="DM16" s="3"/>
      <c r="DN16" s="3"/>
      <c r="DO16" s="3"/>
      <c r="DQ16" s="30"/>
      <c r="DR16" s="30"/>
      <c r="DS16" s="292" t="str">
        <f>'0'!$W$18</f>
        <v/>
      </c>
      <c r="DT16" s="218"/>
      <c r="DU16" s="218"/>
      <c r="DV16" s="218"/>
      <c r="DW16" s="218"/>
      <c r="DX16" s="218"/>
      <c r="DY16" s="218"/>
      <c r="DZ16" s="218"/>
      <c r="EA16" s="218"/>
      <c r="EB16" s="218"/>
      <c r="EC16" s="218"/>
      <c r="ED16" s="218"/>
      <c r="EE16" s="218"/>
      <c r="EF16" s="218"/>
      <c r="EG16" s="218"/>
      <c r="EH16" s="218"/>
      <c r="EI16" s="218"/>
      <c r="EJ16" s="218"/>
      <c r="EK16" s="218"/>
      <c r="EL16" s="218"/>
      <c r="EM16" s="218"/>
      <c r="EN16" s="218"/>
      <c r="EO16" s="218"/>
      <c r="EP16" s="218"/>
      <c r="EQ16" s="218"/>
      <c r="ER16" s="218"/>
      <c r="ES16" s="218"/>
      <c r="ET16" s="218"/>
      <c r="EU16" s="218"/>
      <c r="EV16" s="218"/>
      <c r="EW16" s="218"/>
      <c r="EX16" s="218"/>
      <c r="EY16" s="218"/>
      <c r="EZ16" s="218"/>
      <c r="FA16" s="218"/>
      <c r="FB16" s="218"/>
      <c r="FC16" s="218"/>
      <c r="FD16" s="218"/>
      <c r="FE16" s="218"/>
      <c r="FF16" s="218"/>
      <c r="FG16" s="218"/>
      <c r="FH16" s="218"/>
      <c r="FI16" s="218"/>
      <c r="FJ16" s="218"/>
      <c r="FK16" s="218"/>
      <c r="FL16" s="218"/>
      <c r="FM16" s="218"/>
      <c r="FN16" s="218"/>
      <c r="FO16" s="218"/>
      <c r="FP16" s="31"/>
      <c r="FQ16" s="31"/>
      <c r="FR16" s="31"/>
      <c r="FS16" s="31"/>
      <c r="FT16" s="31"/>
      <c r="FU16" s="31"/>
      <c r="FV16" s="31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</row>
    <row r="17" spans="1:196" ht="9.75" customHeight="1" thickBot="1">
      <c r="A17" s="32"/>
      <c r="B17" s="243" t="s">
        <v>65</v>
      </c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293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  <c r="CA17" s="218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5"/>
      <c r="CU17" s="34"/>
      <c r="CV17" s="34"/>
      <c r="CW17" s="243" t="s">
        <v>65</v>
      </c>
      <c r="CX17" s="218"/>
      <c r="CY17" s="218"/>
      <c r="CZ17" s="218"/>
      <c r="DA17" s="218"/>
      <c r="DB17" s="218"/>
      <c r="DC17" s="218"/>
      <c r="DD17" s="218"/>
      <c r="DE17" s="218"/>
      <c r="DF17" s="218"/>
      <c r="DG17" s="218"/>
      <c r="DH17" s="218"/>
      <c r="DI17" s="218"/>
      <c r="DJ17" s="218"/>
      <c r="DK17" s="218"/>
      <c r="DL17" s="218"/>
      <c r="DM17" s="218"/>
      <c r="DN17" s="218"/>
      <c r="DO17" s="218"/>
      <c r="DP17" s="218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293"/>
      <c r="FK17" s="218"/>
      <c r="FL17" s="218"/>
      <c r="FM17" s="218"/>
      <c r="FN17" s="218"/>
      <c r="FO17" s="218"/>
      <c r="FP17" s="218"/>
      <c r="FQ17" s="218"/>
      <c r="FR17" s="218"/>
      <c r="FS17" s="218"/>
      <c r="FT17" s="218"/>
      <c r="FU17" s="218"/>
      <c r="FV17" s="218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</row>
    <row r="18" spans="1:196" ht="11.25" customHeight="1" thickTop="1" thickBot="1">
      <c r="A18" s="36"/>
      <c r="B18" s="297" t="s">
        <v>66</v>
      </c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98"/>
      <c r="T18" s="294" t="s">
        <v>67</v>
      </c>
      <c r="U18" s="295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295"/>
      <c r="AN18" s="295"/>
      <c r="AO18" s="295"/>
      <c r="AP18" s="295"/>
      <c r="AQ18" s="295"/>
      <c r="AR18" s="295"/>
      <c r="AS18" s="295"/>
      <c r="AT18" s="295"/>
      <c r="AU18" s="295"/>
      <c r="AV18" s="295"/>
      <c r="AW18" s="295"/>
      <c r="AX18" s="295"/>
      <c r="AY18" s="295"/>
      <c r="AZ18" s="295"/>
      <c r="BA18" s="295"/>
      <c r="BB18" s="295"/>
      <c r="BC18" s="295"/>
      <c r="BD18" s="295"/>
      <c r="BE18" s="295"/>
      <c r="BF18" s="295"/>
      <c r="BG18" s="295"/>
      <c r="BH18" s="295"/>
      <c r="BI18" s="295"/>
      <c r="BJ18" s="295"/>
      <c r="BK18" s="295"/>
      <c r="BL18" s="295"/>
      <c r="BM18" s="295"/>
      <c r="BN18" s="295"/>
      <c r="BO18" s="295"/>
      <c r="BP18" s="295"/>
      <c r="BQ18" s="295"/>
      <c r="BR18" s="295"/>
      <c r="BS18" s="295"/>
      <c r="BT18" s="295"/>
      <c r="BU18" s="295"/>
      <c r="BV18" s="295"/>
      <c r="BW18" s="295"/>
      <c r="BX18" s="295"/>
      <c r="BY18" s="295"/>
      <c r="BZ18" s="295"/>
      <c r="CA18" s="295"/>
      <c r="CB18" s="295"/>
      <c r="CC18" s="295"/>
      <c r="CD18" s="295"/>
      <c r="CE18" s="295"/>
      <c r="CF18" s="295"/>
      <c r="CG18" s="295"/>
      <c r="CH18" s="295"/>
      <c r="CI18" s="295"/>
      <c r="CJ18" s="295"/>
      <c r="CK18" s="295"/>
      <c r="CL18" s="295"/>
      <c r="CM18" s="295"/>
      <c r="CN18" s="295"/>
      <c r="CO18" s="295"/>
      <c r="CP18" s="295"/>
      <c r="CQ18" s="296"/>
      <c r="CR18" s="34"/>
      <c r="CS18" s="34"/>
      <c r="CT18" s="35"/>
      <c r="CU18" s="34"/>
      <c r="CV18" s="34"/>
      <c r="CW18" s="297" t="s">
        <v>66</v>
      </c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4"/>
      <c r="DK18" s="254"/>
      <c r="DL18" s="254"/>
      <c r="DM18" s="254"/>
      <c r="DN18" s="298"/>
      <c r="DO18" s="294" t="s">
        <v>67</v>
      </c>
      <c r="DP18" s="295"/>
      <c r="DQ18" s="295"/>
      <c r="DR18" s="295"/>
      <c r="DS18" s="295"/>
      <c r="DT18" s="295"/>
      <c r="DU18" s="295"/>
      <c r="DV18" s="295"/>
      <c r="DW18" s="295"/>
      <c r="DX18" s="295"/>
      <c r="DY18" s="295"/>
      <c r="DZ18" s="295"/>
      <c r="EA18" s="295"/>
      <c r="EB18" s="295"/>
      <c r="EC18" s="295"/>
      <c r="ED18" s="295"/>
      <c r="EE18" s="295"/>
      <c r="EF18" s="295"/>
      <c r="EG18" s="295"/>
      <c r="EH18" s="295"/>
      <c r="EI18" s="295"/>
      <c r="EJ18" s="295"/>
      <c r="EK18" s="295"/>
      <c r="EL18" s="295"/>
      <c r="EM18" s="295"/>
      <c r="EN18" s="295"/>
      <c r="EO18" s="295"/>
      <c r="EP18" s="295"/>
      <c r="EQ18" s="295"/>
      <c r="ER18" s="295"/>
      <c r="ES18" s="295"/>
      <c r="ET18" s="295"/>
      <c r="EU18" s="295"/>
      <c r="EV18" s="295"/>
      <c r="EW18" s="295"/>
      <c r="EX18" s="295"/>
      <c r="EY18" s="295"/>
      <c r="EZ18" s="295"/>
      <c r="FA18" s="295"/>
      <c r="FB18" s="295"/>
      <c r="FC18" s="295"/>
      <c r="FD18" s="295"/>
      <c r="FE18" s="295"/>
      <c r="FF18" s="295"/>
      <c r="FG18" s="295"/>
      <c r="FH18" s="295"/>
      <c r="FI18" s="295"/>
      <c r="FJ18" s="295"/>
      <c r="FK18" s="295"/>
      <c r="FL18" s="295"/>
      <c r="FM18" s="295"/>
      <c r="FN18" s="295"/>
      <c r="FO18" s="295"/>
      <c r="FP18" s="295"/>
      <c r="FQ18" s="295"/>
      <c r="FR18" s="295"/>
      <c r="FS18" s="295"/>
      <c r="FT18" s="295"/>
      <c r="FU18" s="295"/>
      <c r="FV18" s="295"/>
      <c r="FW18" s="295"/>
      <c r="FX18" s="295"/>
      <c r="FY18" s="295"/>
      <c r="FZ18" s="295"/>
      <c r="GA18" s="295"/>
      <c r="GB18" s="295"/>
      <c r="GC18" s="295"/>
      <c r="GD18" s="295"/>
      <c r="GE18" s="295"/>
      <c r="GF18" s="295"/>
      <c r="GG18" s="295"/>
      <c r="GH18" s="295"/>
      <c r="GI18" s="295"/>
      <c r="GJ18" s="295"/>
      <c r="GK18" s="295"/>
      <c r="GL18" s="296"/>
      <c r="GM18" s="34"/>
      <c r="GN18" s="34"/>
    </row>
    <row r="19" spans="1:196" ht="15.75" customHeight="1" thickTop="1">
      <c r="A19" s="34"/>
      <c r="B19" s="314"/>
      <c r="C19" s="315"/>
      <c r="D19" s="319"/>
      <c r="E19" s="253" t="s">
        <v>68</v>
      </c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37"/>
      <c r="S19" s="38"/>
      <c r="T19" s="247"/>
      <c r="U19" s="248"/>
      <c r="V19" s="249"/>
      <c r="W19" s="255" t="s">
        <v>9</v>
      </c>
      <c r="X19" s="218"/>
      <c r="Y19" s="218"/>
      <c r="Z19" s="218"/>
      <c r="AA19" s="218"/>
      <c r="AB19" s="218"/>
      <c r="AC19" s="218"/>
      <c r="AD19" s="21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39"/>
      <c r="BC19" s="39"/>
      <c r="BE19" s="299"/>
      <c r="BF19" s="300"/>
      <c r="BG19" s="301"/>
      <c r="BH19" s="302" t="s">
        <v>11</v>
      </c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  <c r="CA19" s="218"/>
      <c r="CB19" s="218"/>
      <c r="CC19" s="218"/>
      <c r="CD19" s="218"/>
      <c r="CE19" s="218"/>
      <c r="CF19" s="218"/>
      <c r="CG19" s="218"/>
      <c r="CH19" s="218"/>
      <c r="CI19" s="218"/>
      <c r="CJ19" s="218"/>
      <c r="CK19" s="218"/>
      <c r="CL19" s="218"/>
      <c r="CM19" s="218"/>
      <c r="CN19" s="218"/>
      <c r="CO19" s="218"/>
      <c r="CP19" s="218"/>
      <c r="CQ19" s="269"/>
      <c r="CR19" s="34"/>
      <c r="CS19" s="34"/>
      <c r="CT19" s="35"/>
      <c r="CU19" s="34"/>
      <c r="CV19" s="34"/>
      <c r="CW19" s="314"/>
      <c r="CX19" s="315"/>
      <c r="CY19" s="315"/>
      <c r="CZ19" s="316" t="s">
        <v>68</v>
      </c>
      <c r="DA19" s="254"/>
      <c r="DB19" s="254"/>
      <c r="DC19" s="254"/>
      <c r="DD19" s="254"/>
      <c r="DE19" s="254"/>
      <c r="DF19" s="254"/>
      <c r="DG19" s="254"/>
      <c r="DH19" s="254"/>
      <c r="DI19" s="254"/>
      <c r="DJ19" s="254"/>
      <c r="DK19" s="254"/>
      <c r="DL19" s="254"/>
      <c r="DM19" s="37"/>
      <c r="DN19" s="38"/>
      <c r="DO19" s="247"/>
      <c r="DP19" s="248"/>
      <c r="DQ19" s="249"/>
      <c r="DR19" s="255" t="s">
        <v>9</v>
      </c>
      <c r="DS19" s="218"/>
      <c r="DT19" s="218"/>
      <c r="DU19" s="218"/>
      <c r="DV19" s="218"/>
      <c r="DW19" s="218"/>
      <c r="DX19" s="218"/>
      <c r="DY19" s="218"/>
      <c r="DZ19" s="218"/>
      <c r="EA19" s="218"/>
      <c r="EB19" s="218"/>
      <c r="EC19" s="218"/>
      <c r="ED19" s="218"/>
      <c r="EE19" s="218"/>
      <c r="EF19" s="218"/>
      <c r="EG19" s="218"/>
      <c r="EH19" s="218"/>
      <c r="EI19" s="218"/>
      <c r="EJ19" s="218"/>
      <c r="EK19" s="218"/>
      <c r="EL19" s="218"/>
      <c r="EM19" s="218"/>
      <c r="EN19" s="218"/>
      <c r="EO19" s="218"/>
      <c r="EP19" s="218"/>
      <c r="EQ19" s="218"/>
      <c r="ER19" s="218"/>
      <c r="ES19" s="218"/>
      <c r="ET19" s="218"/>
      <c r="EU19" s="218"/>
      <c r="EV19" s="218"/>
      <c r="EW19" s="39"/>
      <c r="EX19" s="39"/>
      <c r="EZ19" s="316"/>
      <c r="FA19" s="248"/>
      <c r="FB19" s="248"/>
      <c r="FC19" s="342" t="s">
        <v>11</v>
      </c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98"/>
      <c r="GM19" s="34"/>
      <c r="GN19" s="34"/>
    </row>
    <row r="20" spans="1:196" ht="15.75" customHeight="1">
      <c r="A20" s="34"/>
      <c r="B20" s="320"/>
      <c r="C20" s="251"/>
      <c r="D20" s="252"/>
      <c r="E20" s="255" t="s">
        <v>69</v>
      </c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39"/>
      <c r="S20" s="39"/>
      <c r="T20" s="250"/>
      <c r="U20" s="251"/>
      <c r="V20" s="252"/>
      <c r="W20" s="255" t="s">
        <v>70</v>
      </c>
      <c r="X20" s="218"/>
      <c r="Y20" s="218"/>
      <c r="Z20" s="218"/>
      <c r="AA20" s="218"/>
      <c r="AB20" s="218"/>
      <c r="AC20" s="218"/>
      <c r="AD20" s="218"/>
      <c r="AE20" s="218"/>
      <c r="AF20" s="218"/>
      <c r="AG20" s="218"/>
      <c r="AH20" s="218"/>
      <c r="AI20" s="218"/>
      <c r="AJ20" s="218"/>
      <c r="AK20" s="218"/>
      <c r="AL20" s="218"/>
      <c r="AM20" s="218"/>
      <c r="AN20" s="218"/>
      <c r="AO20" s="218"/>
      <c r="AP20" s="218"/>
      <c r="AQ20" s="218"/>
      <c r="AR20" s="218"/>
      <c r="AS20" s="218"/>
      <c r="AT20" s="218"/>
      <c r="AU20" s="218"/>
      <c r="AV20" s="218"/>
      <c r="AW20" s="218"/>
      <c r="AX20" s="218"/>
      <c r="AY20" s="218"/>
      <c r="AZ20" s="218"/>
      <c r="BA20" s="218"/>
      <c r="BB20" s="218"/>
      <c r="BC20" s="218"/>
      <c r="BD20" s="218"/>
      <c r="BE20" s="309"/>
      <c r="BF20" s="310"/>
      <c r="BG20" s="311"/>
      <c r="BH20" s="312" t="s">
        <v>13</v>
      </c>
      <c r="BI20" s="313"/>
      <c r="BJ20" s="313"/>
      <c r="BK20" s="313"/>
      <c r="BL20" s="313"/>
      <c r="BM20" s="313"/>
      <c r="BN20" s="313"/>
      <c r="BO20" s="313"/>
      <c r="BP20" s="313"/>
      <c r="BQ20" s="313"/>
      <c r="BR20" s="313"/>
      <c r="BS20" s="313"/>
      <c r="BT20" s="313"/>
      <c r="BU20" s="313"/>
      <c r="BV20" s="313"/>
      <c r="BW20" s="313"/>
      <c r="BX20" s="313"/>
      <c r="BY20" s="313"/>
      <c r="BZ20" s="313"/>
      <c r="CA20" s="313"/>
      <c r="CB20" s="313"/>
      <c r="CC20" s="313"/>
      <c r="CD20" s="313"/>
      <c r="CE20" s="313"/>
      <c r="CF20" s="313"/>
      <c r="CG20" s="313"/>
      <c r="CH20" s="313"/>
      <c r="CI20" s="313"/>
      <c r="CJ20" s="313"/>
      <c r="CK20" s="313"/>
      <c r="CL20" s="313"/>
      <c r="CM20" s="313"/>
      <c r="CN20" s="313"/>
      <c r="CO20" s="313"/>
      <c r="CP20" s="313"/>
      <c r="CQ20" s="40"/>
      <c r="CR20" s="34"/>
      <c r="CS20" s="34"/>
      <c r="CT20" s="35"/>
      <c r="CU20" s="34"/>
      <c r="CV20" s="34"/>
      <c r="CW20" s="317"/>
      <c r="CX20" s="218"/>
      <c r="CY20" s="218"/>
      <c r="CZ20" s="318" t="s">
        <v>69</v>
      </c>
      <c r="DA20" s="313"/>
      <c r="DB20" s="313"/>
      <c r="DC20" s="313"/>
      <c r="DD20" s="313"/>
      <c r="DE20" s="313"/>
      <c r="DF20" s="313"/>
      <c r="DG20" s="313"/>
      <c r="DH20" s="313"/>
      <c r="DI20" s="313"/>
      <c r="DJ20" s="313"/>
      <c r="DK20" s="313"/>
      <c r="DL20" s="313"/>
      <c r="DM20" s="39"/>
      <c r="DN20" s="39"/>
      <c r="DO20" s="250"/>
      <c r="DP20" s="251"/>
      <c r="DQ20" s="251"/>
      <c r="DR20" s="318" t="s">
        <v>70</v>
      </c>
      <c r="DS20" s="313"/>
      <c r="DT20" s="313"/>
      <c r="DU20" s="313"/>
      <c r="DV20" s="313"/>
      <c r="DW20" s="313"/>
      <c r="DX20" s="313"/>
      <c r="DY20" s="313"/>
      <c r="DZ20" s="313"/>
      <c r="EA20" s="313"/>
      <c r="EB20" s="313"/>
      <c r="EC20" s="313"/>
      <c r="ED20" s="313"/>
      <c r="EE20" s="313"/>
      <c r="EF20" s="313"/>
      <c r="EG20" s="313"/>
      <c r="EH20" s="313"/>
      <c r="EI20" s="313"/>
      <c r="EJ20" s="313"/>
      <c r="EK20" s="313"/>
      <c r="EL20" s="313"/>
      <c r="EM20" s="313"/>
      <c r="EN20" s="313"/>
      <c r="EO20" s="313"/>
      <c r="EP20" s="313"/>
      <c r="EQ20" s="313"/>
      <c r="ER20" s="313"/>
      <c r="ES20" s="313"/>
      <c r="ET20" s="313"/>
      <c r="EU20" s="313"/>
      <c r="EV20" s="313"/>
      <c r="EW20" s="313"/>
      <c r="EX20" s="313"/>
      <c r="EY20" s="313"/>
      <c r="EZ20" s="309"/>
      <c r="FA20" s="310"/>
      <c r="FB20" s="311"/>
      <c r="FC20" s="312" t="s">
        <v>13</v>
      </c>
      <c r="FD20" s="313"/>
      <c r="FE20" s="313"/>
      <c r="FF20" s="313"/>
      <c r="FG20" s="313"/>
      <c r="FH20" s="313"/>
      <c r="FI20" s="313"/>
      <c r="FJ20" s="313"/>
      <c r="FK20" s="313"/>
      <c r="FL20" s="313"/>
      <c r="FM20" s="313"/>
      <c r="FN20" s="313"/>
      <c r="FO20" s="313"/>
      <c r="FP20" s="313"/>
      <c r="FQ20" s="313"/>
      <c r="FR20" s="313"/>
      <c r="FS20" s="313"/>
      <c r="FT20" s="313"/>
      <c r="FU20" s="313"/>
      <c r="FV20" s="313"/>
      <c r="FW20" s="313"/>
      <c r="FX20" s="313"/>
      <c r="FY20" s="313"/>
      <c r="FZ20" s="313"/>
      <c r="GA20" s="313"/>
      <c r="GB20" s="313"/>
      <c r="GC20" s="313"/>
      <c r="GD20" s="313"/>
      <c r="GE20" s="313"/>
      <c r="GF20" s="313"/>
      <c r="GG20" s="313"/>
      <c r="GH20" s="313"/>
      <c r="GI20" s="313"/>
      <c r="GJ20" s="313"/>
      <c r="GK20" s="313"/>
      <c r="GL20" s="40"/>
      <c r="GM20" s="34"/>
      <c r="GN20" s="34"/>
    </row>
    <row r="21" spans="1:196" ht="15.75" customHeight="1">
      <c r="A21" s="34"/>
      <c r="B21" s="244"/>
      <c r="C21" s="245"/>
      <c r="D21" s="246"/>
      <c r="E21" s="256" t="s">
        <v>71</v>
      </c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57"/>
      <c r="T21" s="258"/>
      <c r="U21" s="245"/>
      <c r="V21" s="245"/>
      <c r="W21" s="259" t="s">
        <v>72</v>
      </c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  <c r="BJ21" s="223"/>
      <c r="BK21" s="223"/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  <c r="CA21" s="223"/>
      <c r="CB21" s="223"/>
      <c r="CC21" s="223"/>
      <c r="CD21" s="223"/>
      <c r="CE21" s="223"/>
      <c r="CF21" s="223"/>
      <c r="CG21" s="223"/>
      <c r="CH21" s="223"/>
      <c r="CI21" s="223"/>
      <c r="CJ21" s="223"/>
      <c r="CK21" s="223"/>
      <c r="CL21" s="223"/>
      <c r="CM21" s="223"/>
      <c r="CN21" s="223"/>
      <c r="CO21" s="223"/>
      <c r="CP21" s="223"/>
      <c r="CQ21" s="257"/>
      <c r="CR21" s="34"/>
      <c r="CS21" s="34"/>
      <c r="CT21" s="35"/>
      <c r="CU21" s="34"/>
      <c r="CV21" s="34"/>
      <c r="CW21" s="244"/>
      <c r="CX21" s="245"/>
      <c r="CY21" s="246"/>
      <c r="CZ21" s="256" t="s">
        <v>71</v>
      </c>
      <c r="DA21" s="223"/>
      <c r="DB21" s="223"/>
      <c r="DC21" s="223"/>
      <c r="DD21" s="223"/>
      <c r="DE21" s="223"/>
      <c r="DF21" s="223"/>
      <c r="DG21" s="223"/>
      <c r="DH21" s="223"/>
      <c r="DI21" s="223"/>
      <c r="DJ21" s="223"/>
      <c r="DK21" s="223"/>
      <c r="DL21" s="223"/>
      <c r="DM21" s="223"/>
      <c r="DN21" s="257"/>
      <c r="DO21" s="258"/>
      <c r="DP21" s="245"/>
      <c r="DQ21" s="246"/>
      <c r="DR21" s="343" t="s">
        <v>72</v>
      </c>
      <c r="DS21" s="223"/>
      <c r="DT21" s="223"/>
      <c r="DU21" s="223"/>
      <c r="DV21" s="223"/>
      <c r="DW21" s="223"/>
      <c r="DX21" s="223"/>
      <c r="DY21" s="223"/>
      <c r="DZ21" s="223"/>
      <c r="EA21" s="223"/>
      <c r="EB21" s="223"/>
      <c r="EC21" s="223"/>
      <c r="ED21" s="223"/>
      <c r="EE21" s="223"/>
      <c r="EF21" s="223"/>
      <c r="EG21" s="223"/>
      <c r="EH21" s="223"/>
      <c r="EI21" s="223"/>
      <c r="EJ21" s="223"/>
      <c r="EK21" s="223"/>
      <c r="EL21" s="223"/>
      <c r="EM21" s="223"/>
      <c r="EN21" s="223"/>
      <c r="EO21" s="223"/>
      <c r="EP21" s="223"/>
      <c r="EQ21" s="223"/>
      <c r="ER21" s="223"/>
      <c r="ES21" s="223"/>
      <c r="ET21" s="223"/>
      <c r="EU21" s="223"/>
      <c r="EV21" s="223"/>
      <c r="EW21" s="223"/>
      <c r="EX21" s="223"/>
      <c r="EY21" s="223"/>
      <c r="EZ21" s="223"/>
      <c r="FA21" s="223"/>
      <c r="FB21" s="223"/>
      <c r="FC21" s="223"/>
      <c r="FD21" s="223"/>
      <c r="FE21" s="223"/>
      <c r="FF21" s="223"/>
      <c r="FG21" s="223"/>
      <c r="FH21" s="223"/>
      <c r="FI21" s="223"/>
      <c r="FJ21" s="223"/>
      <c r="FK21" s="223"/>
      <c r="FL21" s="223"/>
      <c r="FM21" s="223"/>
      <c r="FN21" s="223"/>
      <c r="FO21" s="223"/>
      <c r="FP21" s="223"/>
      <c r="FQ21" s="223"/>
      <c r="FR21" s="223"/>
      <c r="FS21" s="223"/>
      <c r="FT21" s="223"/>
      <c r="FU21" s="223"/>
      <c r="FV21" s="223"/>
      <c r="FW21" s="223"/>
      <c r="FX21" s="223"/>
      <c r="FY21" s="223"/>
      <c r="FZ21" s="223"/>
      <c r="GA21" s="223"/>
      <c r="GB21" s="223"/>
      <c r="GC21" s="223"/>
      <c r="GD21" s="223"/>
      <c r="GE21" s="223"/>
      <c r="GF21" s="223"/>
      <c r="GG21" s="223"/>
      <c r="GH21" s="223"/>
      <c r="GI21" s="223"/>
      <c r="GJ21" s="223"/>
      <c r="GK21" s="223"/>
      <c r="GL21" s="257"/>
      <c r="GM21" s="34"/>
      <c r="GN21" s="34"/>
    </row>
    <row r="22" spans="1:196" ht="4.5" customHeight="1">
      <c r="A22" s="3"/>
      <c r="B22" s="272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3"/>
      <c r="AG22" s="3"/>
      <c r="AH22" s="3"/>
      <c r="AI22" s="3"/>
      <c r="AJ22" s="3"/>
      <c r="AK22" s="3"/>
      <c r="AL22" s="3"/>
      <c r="AM22" s="3"/>
      <c r="AN22" s="27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8"/>
      <c r="BN22" s="218"/>
      <c r="BO22" s="218"/>
      <c r="BP22" s="218"/>
      <c r="BQ22" s="218"/>
      <c r="BR22" s="218"/>
      <c r="BS22" s="218"/>
      <c r="BT22" s="218"/>
      <c r="BU22" s="218"/>
      <c r="BV22" s="218"/>
      <c r="BW22" s="218"/>
      <c r="BX22" s="218"/>
      <c r="BY22" s="218"/>
      <c r="BZ22" s="218"/>
      <c r="CA22" s="218"/>
      <c r="CB22" s="218"/>
      <c r="CC22" s="218"/>
      <c r="CD22" s="218"/>
      <c r="CE22" s="218"/>
      <c r="CF22" s="218"/>
      <c r="CG22" s="218"/>
      <c r="CH22" s="218"/>
      <c r="CI22" s="218"/>
      <c r="CJ22" s="218"/>
      <c r="CK22" s="6"/>
      <c r="CL22" s="6"/>
      <c r="CM22" s="6"/>
      <c r="CN22" s="6"/>
      <c r="CO22" s="6"/>
      <c r="CP22" s="6"/>
      <c r="CQ22" s="6"/>
      <c r="CR22" s="6"/>
      <c r="CS22" s="6"/>
      <c r="CT22" s="5"/>
      <c r="CU22" s="6"/>
      <c r="CV22" s="6"/>
      <c r="CW22" s="272"/>
      <c r="CX22" s="218"/>
      <c r="CY22" s="218"/>
      <c r="CZ22" s="218"/>
      <c r="DA22" s="218"/>
      <c r="DB22" s="218"/>
      <c r="DC22" s="218"/>
      <c r="DD22" s="218"/>
      <c r="DE22" s="218"/>
      <c r="DF22" s="218"/>
      <c r="DG22" s="218"/>
      <c r="DH22" s="218"/>
      <c r="DI22" s="218"/>
      <c r="DJ22" s="218"/>
      <c r="DK22" s="218"/>
      <c r="DL22" s="218"/>
      <c r="DM22" s="218"/>
      <c r="DN22" s="218"/>
      <c r="DO22" s="218"/>
      <c r="DP22" s="218"/>
      <c r="DQ22" s="218"/>
      <c r="DR22" s="218"/>
      <c r="DS22" s="218"/>
      <c r="DT22" s="218"/>
      <c r="DU22" s="218"/>
      <c r="DV22" s="218"/>
      <c r="DW22" s="218"/>
      <c r="DX22" s="218"/>
      <c r="DY22" s="218"/>
      <c r="DZ22" s="218"/>
      <c r="EA22" s="3"/>
      <c r="EB22" s="3"/>
      <c r="EC22" s="3"/>
      <c r="ED22" s="3"/>
      <c r="EE22" s="3"/>
      <c r="EF22" s="3"/>
      <c r="EG22" s="3"/>
      <c r="EH22" s="3"/>
      <c r="EI22" s="278"/>
      <c r="EJ22" s="218"/>
      <c r="EK22" s="218"/>
      <c r="EL22" s="218"/>
      <c r="EM22" s="218"/>
      <c r="EN22" s="218"/>
      <c r="EO22" s="218"/>
      <c r="EP22" s="218"/>
      <c r="EQ22" s="218"/>
      <c r="ER22" s="218"/>
      <c r="ES22" s="218"/>
      <c r="ET22" s="218"/>
      <c r="EU22" s="218"/>
      <c r="EV22" s="218"/>
      <c r="EW22" s="218"/>
      <c r="EX22" s="218"/>
      <c r="EY22" s="218"/>
      <c r="EZ22" s="218"/>
      <c r="FA22" s="218"/>
      <c r="FB22" s="218"/>
      <c r="FC22" s="218"/>
      <c r="FD22" s="218"/>
      <c r="FE22" s="218"/>
      <c r="FF22" s="218"/>
      <c r="FG22" s="218"/>
      <c r="FH22" s="218"/>
      <c r="FI22" s="218"/>
      <c r="FJ22" s="218"/>
      <c r="FK22" s="218"/>
      <c r="FL22" s="218"/>
      <c r="FM22" s="218"/>
      <c r="FN22" s="218"/>
      <c r="FO22" s="218"/>
      <c r="FP22" s="218"/>
      <c r="FQ22" s="218"/>
      <c r="FR22" s="218"/>
      <c r="FS22" s="218"/>
      <c r="FT22" s="218"/>
      <c r="FU22" s="218"/>
      <c r="FV22" s="218"/>
      <c r="FW22" s="218"/>
      <c r="FX22" s="218"/>
      <c r="FY22" s="218"/>
      <c r="FZ22" s="218"/>
      <c r="GA22" s="218"/>
      <c r="GB22" s="218"/>
      <c r="GC22" s="218"/>
      <c r="GD22" s="218"/>
      <c r="GE22" s="218"/>
      <c r="GF22" s="6"/>
      <c r="GG22" s="6"/>
      <c r="GH22" s="6"/>
      <c r="GI22" s="6"/>
      <c r="GJ22" s="6"/>
      <c r="GK22" s="6"/>
      <c r="GL22" s="6"/>
      <c r="GM22" s="6"/>
      <c r="GN22" s="6"/>
    </row>
    <row r="23" spans="1:196" ht="12.75" customHeight="1">
      <c r="A23" s="41"/>
      <c r="B23" s="279" t="s">
        <v>73</v>
      </c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/>
      <c r="AP23" s="280"/>
      <c r="AQ23" s="280"/>
      <c r="AR23" s="280"/>
      <c r="AS23" s="280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0"/>
      <c r="BR23" s="280"/>
      <c r="BS23" s="280"/>
      <c r="BT23" s="280"/>
      <c r="BU23" s="280"/>
      <c r="BV23" s="280"/>
      <c r="BW23" s="280"/>
      <c r="BX23" s="280"/>
      <c r="BY23" s="280"/>
      <c r="BZ23" s="280"/>
      <c r="CA23" s="280"/>
      <c r="CB23" s="280"/>
      <c r="CC23" s="280"/>
      <c r="CD23" s="280"/>
      <c r="CE23" s="280"/>
      <c r="CF23" s="280"/>
      <c r="CG23" s="280"/>
      <c r="CH23" s="280"/>
      <c r="CI23" s="280"/>
      <c r="CJ23" s="280"/>
      <c r="CK23" s="280"/>
      <c r="CL23" s="280"/>
      <c r="CM23" s="280"/>
      <c r="CN23" s="280"/>
      <c r="CO23" s="280"/>
      <c r="CP23" s="280"/>
      <c r="CQ23" s="281"/>
      <c r="CR23" s="41"/>
      <c r="CS23" s="41"/>
      <c r="CT23" s="5"/>
      <c r="CU23" s="6"/>
      <c r="CV23" s="6"/>
      <c r="CW23" s="279" t="s">
        <v>73</v>
      </c>
      <c r="CX23" s="280"/>
      <c r="CY23" s="280"/>
      <c r="CZ23" s="280"/>
      <c r="DA23" s="280"/>
      <c r="DB23" s="280"/>
      <c r="DC23" s="280"/>
      <c r="DD23" s="280"/>
      <c r="DE23" s="280"/>
      <c r="DF23" s="280"/>
      <c r="DG23" s="280"/>
      <c r="DH23" s="280"/>
      <c r="DI23" s="280"/>
      <c r="DJ23" s="280"/>
      <c r="DK23" s="280"/>
      <c r="DL23" s="280"/>
      <c r="DM23" s="280"/>
      <c r="DN23" s="280"/>
      <c r="DO23" s="280"/>
      <c r="DP23" s="280"/>
      <c r="DQ23" s="280"/>
      <c r="DR23" s="280"/>
      <c r="DS23" s="280"/>
      <c r="DT23" s="280"/>
      <c r="DU23" s="280"/>
      <c r="DV23" s="280"/>
      <c r="DW23" s="280"/>
      <c r="DX23" s="280"/>
      <c r="DY23" s="280"/>
      <c r="DZ23" s="280"/>
      <c r="EA23" s="280"/>
      <c r="EB23" s="280"/>
      <c r="EC23" s="280"/>
      <c r="ED23" s="280"/>
      <c r="EE23" s="280"/>
      <c r="EF23" s="280"/>
      <c r="EG23" s="280"/>
      <c r="EH23" s="280"/>
      <c r="EI23" s="280"/>
      <c r="EJ23" s="280"/>
      <c r="EK23" s="280"/>
      <c r="EL23" s="280"/>
      <c r="EM23" s="280"/>
      <c r="EN23" s="280"/>
      <c r="EO23" s="280"/>
      <c r="EP23" s="280"/>
      <c r="EQ23" s="280"/>
      <c r="ER23" s="280"/>
      <c r="ES23" s="280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  <c r="FP23" s="280"/>
      <c r="FQ23" s="280"/>
      <c r="FR23" s="280"/>
      <c r="FS23" s="280"/>
      <c r="FT23" s="280"/>
      <c r="FU23" s="280"/>
      <c r="FV23" s="280"/>
      <c r="FW23" s="280"/>
      <c r="FX23" s="280"/>
      <c r="FY23" s="280"/>
      <c r="FZ23" s="280"/>
      <c r="GA23" s="280"/>
      <c r="GB23" s="280"/>
      <c r="GC23" s="280"/>
      <c r="GD23" s="280"/>
      <c r="GE23" s="280"/>
      <c r="GF23" s="280"/>
      <c r="GG23" s="280"/>
      <c r="GH23" s="280"/>
      <c r="GI23" s="280"/>
      <c r="GJ23" s="280"/>
      <c r="GK23" s="280"/>
      <c r="GL23" s="281"/>
      <c r="GM23" s="41"/>
      <c r="GN23" s="41"/>
    </row>
    <row r="24" spans="1:196" ht="11.25" customHeight="1">
      <c r="A24" s="42"/>
      <c r="B24" s="282" t="s">
        <v>74</v>
      </c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5"/>
      <c r="U24" s="273" t="s">
        <v>75</v>
      </c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74"/>
      <c r="AL24" s="261" t="s">
        <v>76</v>
      </c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3" t="s">
        <v>77</v>
      </c>
      <c r="AX24" s="264"/>
      <c r="AY24" s="264"/>
      <c r="AZ24" s="264"/>
      <c r="BA24" s="264"/>
      <c r="BB24" s="264"/>
      <c r="BC24" s="264"/>
      <c r="BD24" s="264"/>
      <c r="BE24" s="264"/>
      <c r="BF24" s="264"/>
      <c r="BG24" s="264"/>
      <c r="BH24" s="264"/>
      <c r="BI24" s="265"/>
      <c r="BJ24" s="303" t="s">
        <v>78</v>
      </c>
      <c r="BK24" s="264"/>
      <c r="BL24" s="264"/>
      <c r="BM24" s="264"/>
      <c r="BN24" s="264"/>
      <c r="BO24" s="264"/>
      <c r="BP24" s="264"/>
      <c r="BQ24" s="264"/>
      <c r="BR24" s="264"/>
      <c r="BS24" s="265"/>
      <c r="BT24" s="263" t="s">
        <v>79</v>
      </c>
      <c r="BU24" s="264"/>
      <c r="BV24" s="264"/>
      <c r="BW24" s="264"/>
      <c r="BX24" s="264"/>
      <c r="BY24" s="264"/>
      <c r="BZ24" s="264"/>
      <c r="CA24" s="264"/>
      <c r="CB24" s="264"/>
      <c r="CC24" s="264"/>
      <c r="CD24" s="264"/>
      <c r="CE24" s="264"/>
      <c r="CF24" s="264"/>
      <c r="CG24" s="264"/>
      <c r="CH24" s="264"/>
      <c r="CI24" s="264"/>
      <c r="CJ24" s="264"/>
      <c r="CK24" s="264"/>
      <c r="CL24" s="264"/>
      <c r="CM24" s="264"/>
      <c r="CN24" s="264"/>
      <c r="CO24" s="264"/>
      <c r="CP24" s="264"/>
      <c r="CQ24" s="268"/>
      <c r="CT24" s="5"/>
      <c r="CU24" s="6"/>
      <c r="CV24" s="6"/>
      <c r="CW24" s="282" t="s">
        <v>74</v>
      </c>
      <c r="CX24" s="264"/>
      <c r="CY24" s="264"/>
      <c r="CZ24" s="264"/>
      <c r="DA24" s="264"/>
      <c r="DB24" s="264"/>
      <c r="DC24" s="264"/>
      <c r="DD24" s="264"/>
      <c r="DE24" s="264"/>
      <c r="DF24" s="264"/>
      <c r="DG24" s="264"/>
      <c r="DH24" s="264"/>
      <c r="DI24" s="264"/>
      <c r="DJ24" s="264"/>
      <c r="DK24" s="264"/>
      <c r="DL24" s="264"/>
      <c r="DM24" s="264"/>
      <c r="DN24" s="264"/>
      <c r="DO24" s="265"/>
      <c r="DP24" s="273" t="s">
        <v>75</v>
      </c>
      <c r="DQ24" s="262"/>
      <c r="DR24" s="262"/>
      <c r="DS24" s="262"/>
      <c r="DT24" s="262"/>
      <c r="DU24" s="262"/>
      <c r="DV24" s="262"/>
      <c r="DW24" s="262"/>
      <c r="DX24" s="262"/>
      <c r="DY24" s="262"/>
      <c r="DZ24" s="262"/>
      <c r="EA24" s="262"/>
      <c r="EB24" s="262"/>
      <c r="EC24" s="262"/>
      <c r="ED24" s="262"/>
      <c r="EE24" s="262"/>
      <c r="EF24" s="274"/>
      <c r="EG24" s="261" t="s">
        <v>76</v>
      </c>
      <c r="EH24" s="262"/>
      <c r="EI24" s="262"/>
      <c r="EJ24" s="262"/>
      <c r="EK24" s="262"/>
      <c r="EL24" s="262"/>
      <c r="EM24" s="262"/>
      <c r="EN24" s="262"/>
      <c r="EO24" s="262"/>
      <c r="EP24" s="262"/>
      <c r="EQ24" s="262"/>
      <c r="ER24" s="263" t="s">
        <v>77</v>
      </c>
      <c r="ES24" s="264"/>
      <c r="ET24" s="264"/>
      <c r="EU24" s="264"/>
      <c r="EV24" s="264"/>
      <c r="EW24" s="264"/>
      <c r="EX24" s="264"/>
      <c r="EY24" s="264"/>
      <c r="EZ24" s="264"/>
      <c r="FA24" s="264"/>
      <c r="FB24" s="264"/>
      <c r="FC24" s="264"/>
      <c r="FD24" s="265"/>
      <c r="FE24" s="303" t="s">
        <v>78</v>
      </c>
      <c r="FF24" s="264"/>
      <c r="FG24" s="264"/>
      <c r="FH24" s="264"/>
      <c r="FI24" s="264"/>
      <c r="FJ24" s="264"/>
      <c r="FK24" s="264"/>
      <c r="FL24" s="264"/>
      <c r="FM24" s="264"/>
      <c r="FN24" s="265"/>
      <c r="FO24" s="263" t="s">
        <v>79</v>
      </c>
      <c r="FP24" s="264"/>
      <c r="FQ24" s="264"/>
      <c r="FR24" s="264"/>
      <c r="FS24" s="264"/>
      <c r="FT24" s="264"/>
      <c r="FU24" s="264"/>
      <c r="FV24" s="264"/>
      <c r="FW24" s="264"/>
      <c r="FX24" s="264"/>
      <c r="FY24" s="264"/>
      <c r="FZ24" s="264"/>
      <c r="GA24" s="264"/>
      <c r="GB24" s="264"/>
      <c r="GC24" s="264"/>
      <c r="GD24" s="264"/>
      <c r="GE24" s="264"/>
      <c r="GF24" s="264"/>
      <c r="GG24" s="264"/>
      <c r="GH24" s="264"/>
      <c r="GI24" s="264"/>
      <c r="GJ24" s="264"/>
      <c r="GK24" s="264"/>
      <c r="GL24" s="268"/>
    </row>
    <row r="25" spans="1:196" ht="10.5" customHeight="1">
      <c r="A25" s="42"/>
      <c r="B25" s="283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20"/>
      <c r="U25" s="270" t="s">
        <v>80</v>
      </c>
      <c r="V25" s="264"/>
      <c r="W25" s="264"/>
      <c r="X25" s="264"/>
      <c r="Y25" s="265"/>
      <c r="Z25" s="270" t="s">
        <v>81</v>
      </c>
      <c r="AA25" s="264"/>
      <c r="AB25" s="264"/>
      <c r="AC25" s="264"/>
      <c r="AD25" s="264"/>
      <c r="AE25" s="265"/>
      <c r="AF25" s="270" t="s">
        <v>82</v>
      </c>
      <c r="AG25" s="264"/>
      <c r="AH25" s="264"/>
      <c r="AI25" s="264"/>
      <c r="AJ25" s="264"/>
      <c r="AK25" s="265"/>
      <c r="AL25" s="270" t="s">
        <v>83</v>
      </c>
      <c r="AM25" s="264"/>
      <c r="AN25" s="264"/>
      <c r="AO25" s="264"/>
      <c r="AP25" s="264"/>
      <c r="AQ25" s="264"/>
      <c r="AR25" s="264"/>
      <c r="AS25" s="270" t="s">
        <v>84</v>
      </c>
      <c r="AT25" s="264"/>
      <c r="AU25" s="264"/>
      <c r="AV25" s="265"/>
      <c r="AW25" s="266"/>
      <c r="AX25" s="218"/>
      <c r="AY25" s="218"/>
      <c r="AZ25" s="218"/>
      <c r="BA25" s="218"/>
      <c r="BB25" s="218"/>
      <c r="BC25" s="218"/>
      <c r="BD25" s="218"/>
      <c r="BE25" s="218"/>
      <c r="BF25" s="218"/>
      <c r="BG25" s="218"/>
      <c r="BH25" s="218"/>
      <c r="BI25" s="220"/>
      <c r="BJ25" s="218"/>
      <c r="BK25" s="218"/>
      <c r="BL25" s="218"/>
      <c r="BM25" s="218"/>
      <c r="BN25" s="218"/>
      <c r="BO25" s="218"/>
      <c r="BP25" s="218"/>
      <c r="BQ25" s="218"/>
      <c r="BR25" s="218"/>
      <c r="BS25" s="220"/>
      <c r="BT25" s="266"/>
      <c r="BU25" s="218"/>
      <c r="BV25" s="218"/>
      <c r="BW25" s="218"/>
      <c r="BX25" s="218"/>
      <c r="BY25" s="218"/>
      <c r="BZ25" s="218"/>
      <c r="CA25" s="218"/>
      <c r="CB25" s="218"/>
      <c r="CC25" s="218"/>
      <c r="CD25" s="218"/>
      <c r="CE25" s="218"/>
      <c r="CF25" s="218"/>
      <c r="CG25" s="218"/>
      <c r="CH25" s="218"/>
      <c r="CI25" s="218"/>
      <c r="CJ25" s="218"/>
      <c r="CK25" s="218"/>
      <c r="CL25" s="218"/>
      <c r="CM25" s="218"/>
      <c r="CN25" s="218"/>
      <c r="CO25" s="218"/>
      <c r="CP25" s="218"/>
      <c r="CQ25" s="269"/>
      <c r="CT25" s="5"/>
      <c r="CU25" s="6"/>
      <c r="CV25" s="6"/>
      <c r="CW25" s="283"/>
      <c r="CX25" s="218"/>
      <c r="CY25" s="218"/>
      <c r="CZ25" s="218"/>
      <c r="DA25" s="218"/>
      <c r="DB25" s="218"/>
      <c r="DC25" s="218"/>
      <c r="DD25" s="218"/>
      <c r="DE25" s="218"/>
      <c r="DF25" s="218"/>
      <c r="DG25" s="218"/>
      <c r="DH25" s="218"/>
      <c r="DI25" s="218"/>
      <c r="DJ25" s="218"/>
      <c r="DK25" s="218"/>
      <c r="DL25" s="218"/>
      <c r="DM25" s="218"/>
      <c r="DN25" s="218"/>
      <c r="DO25" s="220"/>
      <c r="DP25" s="270" t="s">
        <v>80</v>
      </c>
      <c r="DQ25" s="264"/>
      <c r="DR25" s="264"/>
      <c r="DS25" s="264"/>
      <c r="DT25" s="265"/>
      <c r="DU25" s="270" t="s">
        <v>81</v>
      </c>
      <c r="DV25" s="264"/>
      <c r="DW25" s="264"/>
      <c r="DX25" s="264"/>
      <c r="DY25" s="264"/>
      <c r="DZ25" s="265"/>
      <c r="EA25" s="270" t="s">
        <v>82</v>
      </c>
      <c r="EB25" s="264"/>
      <c r="EC25" s="264"/>
      <c r="ED25" s="264"/>
      <c r="EE25" s="264"/>
      <c r="EF25" s="265"/>
      <c r="EG25" s="270" t="s">
        <v>83</v>
      </c>
      <c r="EH25" s="264"/>
      <c r="EI25" s="264"/>
      <c r="EJ25" s="264"/>
      <c r="EK25" s="264"/>
      <c r="EL25" s="264"/>
      <c r="EM25" s="264"/>
      <c r="EN25" s="270" t="s">
        <v>84</v>
      </c>
      <c r="EO25" s="264"/>
      <c r="EP25" s="264"/>
      <c r="EQ25" s="265"/>
      <c r="ER25" s="266"/>
      <c r="ES25" s="218"/>
      <c r="ET25" s="218"/>
      <c r="EU25" s="218"/>
      <c r="EV25" s="218"/>
      <c r="EW25" s="218"/>
      <c r="EX25" s="218"/>
      <c r="EY25" s="218"/>
      <c r="EZ25" s="218"/>
      <c r="FA25" s="218"/>
      <c r="FB25" s="218"/>
      <c r="FC25" s="218"/>
      <c r="FD25" s="220"/>
      <c r="FE25" s="218"/>
      <c r="FF25" s="218"/>
      <c r="FG25" s="218"/>
      <c r="FH25" s="218"/>
      <c r="FI25" s="218"/>
      <c r="FJ25" s="218"/>
      <c r="FK25" s="218"/>
      <c r="FL25" s="218"/>
      <c r="FM25" s="218"/>
      <c r="FN25" s="220"/>
      <c r="FO25" s="266"/>
      <c r="FP25" s="218"/>
      <c r="FQ25" s="218"/>
      <c r="FR25" s="218"/>
      <c r="FS25" s="218"/>
      <c r="FT25" s="218"/>
      <c r="FU25" s="218"/>
      <c r="FV25" s="218"/>
      <c r="FW25" s="218"/>
      <c r="FX25" s="218"/>
      <c r="FY25" s="218"/>
      <c r="FZ25" s="218"/>
      <c r="GA25" s="218"/>
      <c r="GB25" s="218"/>
      <c r="GC25" s="218"/>
      <c r="GD25" s="218"/>
      <c r="GE25" s="218"/>
      <c r="GF25" s="218"/>
      <c r="GG25" s="218"/>
      <c r="GH25" s="218"/>
      <c r="GI25" s="218"/>
      <c r="GJ25" s="218"/>
      <c r="GK25" s="218"/>
      <c r="GL25" s="269"/>
    </row>
    <row r="26" spans="1:196" ht="10.5" customHeight="1">
      <c r="A26" s="42"/>
      <c r="B26" s="277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4"/>
      <c r="U26" s="267"/>
      <c r="V26" s="223"/>
      <c r="W26" s="223"/>
      <c r="X26" s="223"/>
      <c r="Y26" s="224"/>
      <c r="Z26" s="267"/>
      <c r="AA26" s="223"/>
      <c r="AB26" s="223"/>
      <c r="AC26" s="223"/>
      <c r="AD26" s="223"/>
      <c r="AE26" s="224"/>
      <c r="AF26" s="267"/>
      <c r="AG26" s="223"/>
      <c r="AH26" s="223"/>
      <c r="AI26" s="223"/>
      <c r="AJ26" s="223"/>
      <c r="AK26" s="224"/>
      <c r="AL26" s="267"/>
      <c r="AM26" s="223"/>
      <c r="AN26" s="223"/>
      <c r="AO26" s="223"/>
      <c r="AP26" s="223"/>
      <c r="AQ26" s="223"/>
      <c r="AR26" s="223"/>
      <c r="AS26" s="267"/>
      <c r="AT26" s="223"/>
      <c r="AU26" s="223"/>
      <c r="AV26" s="224"/>
      <c r="AW26" s="267"/>
      <c r="AX26" s="223"/>
      <c r="AY26" s="223"/>
      <c r="AZ26" s="223"/>
      <c r="BA26" s="223"/>
      <c r="BB26" s="223"/>
      <c r="BC26" s="223"/>
      <c r="BD26" s="223"/>
      <c r="BE26" s="223"/>
      <c r="BF26" s="223"/>
      <c r="BG26" s="223"/>
      <c r="BH26" s="223"/>
      <c r="BI26" s="224"/>
      <c r="BJ26" s="223"/>
      <c r="BK26" s="223"/>
      <c r="BL26" s="223"/>
      <c r="BM26" s="223"/>
      <c r="BN26" s="223"/>
      <c r="BO26" s="223"/>
      <c r="BP26" s="223"/>
      <c r="BQ26" s="223"/>
      <c r="BR26" s="223"/>
      <c r="BS26" s="224"/>
      <c r="BT26" s="267"/>
      <c r="BU26" s="22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  <c r="CF26" s="223"/>
      <c r="CG26" s="223"/>
      <c r="CH26" s="223"/>
      <c r="CI26" s="223"/>
      <c r="CJ26" s="223"/>
      <c r="CK26" s="223"/>
      <c r="CL26" s="223"/>
      <c r="CM26" s="223"/>
      <c r="CN26" s="223"/>
      <c r="CO26" s="223"/>
      <c r="CP26" s="223"/>
      <c r="CQ26" s="257"/>
      <c r="CT26" s="5"/>
      <c r="CU26" s="6"/>
      <c r="CV26" s="6"/>
      <c r="CW26" s="277"/>
      <c r="CX26" s="223"/>
      <c r="CY26" s="223"/>
      <c r="CZ26" s="223"/>
      <c r="DA26" s="223"/>
      <c r="DB26" s="223"/>
      <c r="DC26" s="223"/>
      <c r="DD26" s="223"/>
      <c r="DE26" s="223"/>
      <c r="DF26" s="223"/>
      <c r="DG26" s="223"/>
      <c r="DH26" s="223"/>
      <c r="DI26" s="223"/>
      <c r="DJ26" s="223"/>
      <c r="DK26" s="223"/>
      <c r="DL26" s="223"/>
      <c r="DM26" s="223"/>
      <c r="DN26" s="223"/>
      <c r="DO26" s="224"/>
      <c r="DP26" s="267"/>
      <c r="DQ26" s="223"/>
      <c r="DR26" s="223"/>
      <c r="DS26" s="223"/>
      <c r="DT26" s="224"/>
      <c r="DU26" s="267"/>
      <c r="DV26" s="223"/>
      <c r="DW26" s="223"/>
      <c r="DX26" s="223"/>
      <c r="DY26" s="223"/>
      <c r="DZ26" s="224"/>
      <c r="EA26" s="267"/>
      <c r="EB26" s="223"/>
      <c r="EC26" s="223"/>
      <c r="ED26" s="223"/>
      <c r="EE26" s="223"/>
      <c r="EF26" s="224"/>
      <c r="EG26" s="267"/>
      <c r="EH26" s="223"/>
      <c r="EI26" s="223"/>
      <c r="EJ26" s="223"/>
      <c r="EK26" s="223"/>
      <c r="EL26" s="223"/>
      <c r="EM26" s="223"/>
      <c r="EN26" s="267"/>
      <c r="EO26" s="223"/>
      <c r="EP26" s="223"/>
      <c r="EQ26" s="224"/>
      <c r="ER26" s="267"/>
      <c r="ES26" s="223"/>
      <c r="ET26" s="223"/>
      <c r="EU26" s="223"/>
      <c r="EV26" s="223"/>
      <c r="EW26" s="223"/>
      <c r="EX26" s="223"/>
      <c r="EY26" s="223"/>
      <c r="EZ26" s="223"/>
      <c r="FA26" s="223"/>
      <c r="FB26" s="223"/>
      <c r="FC26" s="223"/>
      <c r="FD26" s="224"/>
      <c r="FE26" s="223"/>
      <c r="FF26" s="223"/>
      <c r="FG26" s="223"/>
      <c r="FH26" s="223"/>
      <c r="FI26" s="223"/>
      <c r="FJ26" s="223"/>
      <c r="FK26" s="223"/>
      <c r="FL26" s="223"/>
      <c r="FM26" s="223"/>
      <c r="FN26" s="224"/>
      <c r="FO26" s="267"/>
      <c r="FP26" s="223"/>
      <c r="FQ26" s="223"/>
      <c r="FR26" s="223"/>
      <c r="FS26" s="223"/>
      <c r="FT26" s="223"/>
      <c r="FU26" s="223"/>
      <c r="FV26" s="223"/>
      <c r="FW26" s="223"/>
      <c r="FX26" s="223"/>
      <c r="FY26" s="223"/>
      <c r="FZ26" s="223"/>
      <c r="GA26" s="223"/>
      <c r="GB26" s="223"/>
      <c r="GC26" s="223"/>
      <c r="GD26" s="223"/>
      <c r="GE26" s="223"/>
      <c r="GF26" s="223"/>
      <c r="GG26" s="223"/>
      <c r="GH26" s="223"/>
      <c r="GI26" s="223"/>
      <c r="GJ26" s="223"/>
      <c r="GK26" s="223"/>
      <c r="GL26" s="257"/>
    </row>
    <row r="27" spans="1:196" ht="10.5" customHeight="1">
      <c r="A27" s="43"/>
      <c r="B27" s="284" t="s">
        <v>85</v>
      </c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20"/>
      <c r="U27" s="285" t="str">
        <f>'0'!$AX$2</f>
        <v/>
      </c>
      <c r="V27" s="218"/>
      <c r="W27" s="218"/>
      <c r="X27" s="218"/>
      <c r="Y27" s="220"/>
      <c r="Z27" s="219" t="str">
        <f>'0'!$AY$2</f>
        <v/>
      </c>
      <c r="AA27" s="218"/>
      <c r="AB27" s="218"/>
      <c r="AC27" s="218"/>
      <c r="AD27" s="218"/>
      <c r="AE27" s="220"/>
      <c r="AF27" s="219" t="str">
        <f>'0'!$AZ$2</f>
        <v/>
      </c>
      <c r="AG27" s="218"/>
      <c r="AH27" s="218"/>
      <c r="AI27" s="218"/>
      <c r="AJ27" s="218"/>
      <c r="AK27" s="220"/>
      <c r="AL27" s="219"/>
      <c r="AM27" s="218"/>
      <c r="AN27" s="218"/>
      <c r="AO27" s="218"/>
      <c r="AP27" s="218"/>
      <c r="AQ27" s="218"/>
      <c r="AR27" s="220"/>
      <c r="AS27" s="45"/>
      <c r="AT27" s="45"/>
      <c r="AU27" s="45"/>
      <c r="AV27" s="46"/>
      <c r="AW27" s="271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20"/>
      <c r="BJ27" s="45"/>
      <c r="BK27" s="45"/>
      <c r="BL27" s="45"/>
      <c r="BM27" s="45"/>
      <c r="BN27" s="45"/>
      <c r="BO27" s="45"/>
      <c r="BP27" s="45"/>
      <c r="BQ27" s="45"/>
      <c r="BR27" s="45"/>
      <c r="BS27" s="46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7"/>
      <c r="CT27" s="5"/>
      <c r="CU27" s="6"/>
      <c r="CV27" s="6"/>
      <c r="CW27" s="284" t="s">
        <v>85</v>
      </c>
      <c r="CX27" s="218"/>
      <c r="CY27" s="218"/>
      <c r="CZ27" s="218"/>
      <c r="DA27" s="218"/>
      <c r="DB27" s="218"/>
      <c r="DC27" s="218"/>
      <c r="DD27" s="218"/>
      <c r="DE27" s="218"/>
      <c r="DF27" s="218"/>
      <c r="DG27" s="218"/>
      <c r="DH27" s="218"/>
      <c r="DI27" s="218"/>
      <c r="DJ27" s="218"/>
      <c r="DK27" s="218"/>
      <c r="DL27" s="218"/>
      <c r="DM27" s="218"/>
      <c r="DN27" s="218"/>
      <c r="DO27" s="220"/>
      <c r="DP27" s="285" t="str">
        <f>'0'!$AX$3</f>
        <v/>
      </c>
      <c r="DQ27" s="218"/>
      <c r="DR27" s="218"/>
      <c r="DS27" s="218"/>
      <c r="DT27" s="220"/>
      <c r="DU27" s="219" t="str">
        <f>'0'!$AY$3</f>
        <v/>
      </c>
      <c r="DV27" s="218"/>
      <c r="DW27" s="218"/>
      <c r="DX27" s="218"/>
      <c r="DY27" s="218"/>
      <c r="DZ27" s="220"/>
      <c r="EA27" s="219" t="str">
        <f>'0'!$AZ$3</f>
        <v/>
      </c>
      <c r="EB27" s="218"/>
      <c r="EC27" s="218"/>
      <c r="ED27" s="218"/>
      <c r="EE27" s="218"/>
      <c r="EF27" s="220"/>
      <c r="EG27" s="219"/>
      <c r="EH27" s="218"/>
      <c r="EI27" s="218"/>
      <c r="EJ27" s="218"/>
      <c r="EK27" s="218"/>
      <c r="EL27" s="218"/>
      <c r="EM27" s="220"/>
      <c r="EN27" s="45"/>
      <c r="EO27" s="45"/>
      <c r="EP27" s="45"/>
      <c r="EQ27" s="46"/>
      <c r="ER27" s="271"/>
      <c r="ES27" s="218"/>
      <c r="ET27" s="218"/>
      <c r="EU27" s="218"/>
      <c r="EV27" s="218"/>
      <c r="EW27" s="218"/>
      <c r="EX27" s="218"/>
      <c r="EY27" s="218"/>
      <c r="EZ27" s="218"/>
      <c r="FA27" s="218"/>
      <c r="FB27" s="218"/>
      <c r="FC27" s="218"/>
      <c r="FD27" s="220"/>
      <c r="FE27" s="45"/>
      <c r="FF27" s="45"/>
      <c r="FG27" s="45"/>
      <c r="FH27" s="45"/>
      <c r="FI27" s="45"/>
      <c r="FJ27" s="45"/>
      <c r="FK27" s="45"/>
      <c r="FL27" s="45"/>
      <c r="FM27" s="45"/>
      <c r="FN27" s="46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7"/>
    </row>
    <row r="28" spans="1:196" ht="9" customHeight="1">
      <c r="A28" s="43"/>
      <c r="B28" s="276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2"/>
      <c r="U28" s="286"/>
      <c r="V28" s="221"/>
      <c r="W28" s="221"/>
      <c r="X28" s="221"/>
      <c r="Y28" s="222"/>
      <c r="Z28" s="221"/>
      <c r="AA28" s="221"/>
      <c r="AB28" s="221"/>
      <c r="AC28" s="221"/>
      <c r="AD28" s="221"/>
      <c r="AE28" s="222"/>
      <c r="AF28" s="221"/>
      <c r="AG28" s="221"/>
      <c r="AH28" s="221"/>
      <c r="AI28" s="221"/>
      <c r="AJ28" s="221"/>
      <c r="AK28" s="222"/>
      <c r="AL28" s="221"/>
      <c r="AM28" s="221"/>
      <c r="AN28" s="221"/>
      <c r="AO28" s="221"/>
      <c r="AP28" s="221"/>
      <c r="AQ28" s="221"/>
      <c r="AR28" s="222"/>
      <c r="AS28" s="48"/>
      <c r="AT28" s="48"/>
      <c r="AU28" s="48"/>
      <c r="AV28" s="49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2"/>
      <c r="BJ28" s="48"/>
      <c r="BK28" s="48"/>
      <c r="BL28" s="48"/>
      <c r="BM28" s="48"/>
      <c r="BN28" s="48"/>
      <c r="BO28" s="48"/>
      <c r="BP28" s="48"/>
      <c r="BQ28" s="48"/>
      <c r="BR28" s="48"/>
      <c r="BS28" s="49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50"/>
      <c r="CT28" s="5"/>
      <c r="CU28" s="6"/>
      <c r="CV28" s="6"/>
      <c r="CW28" s="276"/>
      <c r="CX28" s="221"/>
      <c r="CY28" s="221"/>
      <c r="CZ28" s="221"/>
      <c r="DA28" s="221"/>
      <c r="DB28" s="221"/>
      <c r="DC28" s="221"/>
      <c r="DD28" s="221"/>
      <c r="DE28" s="221"/>
      <c r="DF28" s="221"/>
      <c r="DG28" s="221"/>
      <c r="DH28" s="221"/>
      <c r="DI28" s="221"/>
      <c r="DJ28" s="221"/>
      <c r="DK28" s="221"/>
      <c r="DL28" s="221"/>
      <c r="DM28" s="221"/>
      <c r="DN28" s="221"/>
      <c r="DO28" s="222"/>
      <c r="DP28" s="286"/>
      <c r="DQ28" s="221"/>
      <c r="DR28" s="221"/>
      <c r="DS28" s="221"/>
      <c r="DT28" s="222"/>
      <c r="DU28" s="221"/>
      <c r="DV28" s="221"/>
      <c r="DW28" s="221"/>
      <c r="DX28" s="221"/>
      <c r="DY28" s="221"/>
      <c r="DZ28" s="222"/>
      <c r="EA28" s="221"/>
      <c r="EB28" s="221"/>
      <c r="EC28" s="221"/>
      <c r="ED28" s="221"/>
      <c r="EE28" s="221"/>
      <c r="EF28" s="222"/>
      <c r="EG28" s="221"/>
      <c r="EH28" s="221"/>
      <c r="EI28" s="221"/>
      <c r="EJ28" s="221"/>
      <c r="EK28" s="221"/>
      <c r="EL28" s="221"/>
      <c r="EM28" s="222"/>
      <c r="EN28" s="48"/>
      <c r="EO28" s="48"/>
      <c r="EP28" s="48"/>
      <c r="EQ28" s="49"/>
      <c r="ER28" s="221"/>
      <c r="ES28" s="221"/>
      <c r="ET28" s="221"/>
      <c r="EU28" s="221"/>
      <c r="EV28" s="221"/>
      <c r="EW28" s="221"/>
      <c r="EX28" s="221"/>
      <c r="EY28" s="221"/>
      <c r="EZ28" s="221"/>
      <c r="FA28" s="221"/>
      <c r="FB28" s="221"/>
      <c r="FC28" s="221"/>
      <c r="FD28" s="222"/>
      <c r="FE28" s="48"/>
      <c r="FF28" s="48"/>
      <c r="FG28" s="48"/>
      <c r="FH28" s="48"/>
      <c r="FI28" s="48"/>
      <c r="FJ28" s="48"/>
      <c r="FK28" s="48"/>
      <c r="FL28" s="48"/>
      <c r="FM28" s="48"/>
      <c r="FN28" s="49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50"/>
    </row>
    <row r="29" spans="1:196" ht="9" customHeight="1">
      <c r="A29" s="43"/>
      <c r="B29" s="275" t="s">
        <v>86</v>
      </c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5"/>
      <c r="U29" s="44"/>
      <c r="V29" s="45"/>
      <c r="W29" s="45"/>
      <c r="X29" s="45"/>
      <c r="Y29" s="46"/>
      <c r="Z29" s="45"/>
      <c r="AA29" s="45"/>
      <c r="AB29" s="45"/>
      <c r="AC29" s="45"/>
      <c r="AD29" s="45"/>
      <c r="AE29" s="46"/>
      <c r="AF29" s="45"/>
      <c r="AG29" s="45"/>
      <c r="AH29" s="45"/>
      <c r="AI29" s="45"/>
      <c r="AJ29" s="45"/>
      <c r="AK29" s="46"/>
      <c r="AL29" s="219"/>
      <c r="AM29" s="218"/>
      <c r="AN29" s="218"/>
      <c r="AO29" s="218"/>
      <c r="AP29" s="218"/>
      <c r="AQ29" s="218"/>
      <c r="AR29" s="220"/>
      <c r="AS29" s="45"/>
      <c r="AT29" s="45"/>
      <c r="AU29" s="45"/>
      <c r="AV29" s="46"/>
      <c r="AW29" s="219"/>
      <c r="AX29" s="218"/>
      <c r="AY29" s="218"/>
      <c r="AZ29" s="218"/>
      <c r="BA29" s="218"/>
      <c r="BB29" s="218"/>
      <c r="BC29" s="218"/>
      <c r="BD29" s="218"/>
      <c r="BE29" s="218"/>
      <c r="BF29" s="218"/>
      <c r="BG29" s="218"/>
      <c r="BH29" s="218"/>
      <c r="BI29" s="220"/>
      <c r="BJ29" s="45"/>
      <c r="BK29" s="45"/>
      <c r="BL29" s="45"/>
      <c r="BM29" s="45"/>
      <c r="BN29" s="45"/>
      <c r="BO29" s="45"/>
      <c r="BP29" s="45"/>
      <c r="BQ29" s="45"/>
      <c r="BR29" s="45"/>
      <c r="BS29" s="46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7"/>
      <c r="CT29" s="5"/>
      <c r="CU29" s="6"/>
      <c r="CV29" s="6"/>
      <c r="CW29" s="275" t="s">
        <v>86</v>
      </c>
      <c r="CX29" s="264"/>
      <c r="CY29" s="264"/>
      <c r="CZ29" s="264"/>
      <c r="DA29" s="264"/>
      <c r="DB29" s="264"/>
      <c r="DC29" s="264"/>
      <c r="DD29" s="264"/>
      <c r="DE29" s="264"/>
      <c r="DF29" s="264"/>
      <c r="DG29" s="264"/>
      <c r="DH29" s="264"/>
      <c r="DI29" s="264"/>
      <c r="DJ29" s="264"/>
      <c r="DK29" s="264"/>
      <c r="DL29" s="264"/>
      <c r="DM29" s="264"/>
      <c r="DN29" s="264"/>
      <c r="DO29" s="265"/>
      <c r="DP29" s="44"/>
      <c r="DQ29" s="45"/>
      <c r="DR29" s="45"/>
      <c r="DS29" s="45"/>
      <c r="DT29" s="46"/>
      <c r="DU29" s="45"/>
      <c r="DV29" s="45"/>
      <c r="DW29" s="45"/>
      <c r="DX29" s="45"/>
      <c r="DY29" s="45"/>
      <c r="DZ29" s="46"/>
      <c r="EA29" s="45"/>
      <c r="EB29" s="45"/>
      <c r="EC29" s="45"/>
      <c r="ED29" s="45"/>
      <c r="EE29" s="45"/>
      <c r="EF29" s="46"/>
      <c r="EG29" s="219"/>
      <c r="EH29" s="218"/>
      <c r="EI29" s="218"/>
      <c r="EJ29" s="218"/>
      <c r="EK29" s="218"/>
      <c r="EL29" s="218"/>
      <c r="EM29" s="220"/>
      <c r="EN29" s="45"/>
      <c r="EO29" s="45"/>
      <c r="EP29" s="45"/>
      <c r="EQ29" s="46"/>
      <c r="ER29" s="219"/>
      <c r="ES29" s="218"/>
      <c r="ET29" s="218"/>
      <c r="EU29" s="218"/>
      <c r="EV29" s="218"/>
      <c r="EW29" s="218"/>
      <c r="EX29" s="218"/>
      <c r="EY29" s="218"/>
      <c r="EZ29" s="218"/>
      <c r="FA29" s="218"/>
      <c r="FB29" s="218"/>
      <c r="FC29" s="218"/>
      <c r="FD29" s="220"/>
      <c r="FE29" s="45"/>
      <c r="FF29" s="45"/>
      <c r="FG29" s="45"/>
      <c r="FH29" s="45"/>
      <c r="FI29" s="45"/>
      <c r="FJ29" s="45"/>
      <c r="FK29" s="45"/>
      <c r="FL29" s="45"/>
      <c r="FM29" s="45"/>
      <c r="FN29" s="46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7"/>
    </row>
    <row r="30" spans="1:196" ht="13.5" customHeight="1">
      <c r="A30" s="43"/>
      <c r="B30" s="276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2"/>
      <c r="U30" s="51"/>
      <c r="V30" s="48"/>
      <c r="W30" s="48"/>
      <c r="X30" s="48"/>
      <c r="Y30" s="49"/>
      <c r="Z30" s="48"/>
      <c r="AA30" s="48"/>
      <c r="AB30" s="48"/>
      <c r="AC30" s="48"/>
      <c r="AD30" s="48"/>
      <c r="AE30" s="49"/>
      <c r="AF30" s="48"/>
      <c r="AG30" s="48"/>
      <c r="AH30" s="48"/>
      <c r="AI30" s="48"/>
      <c r="AJ30" s="48"/>
      <c r="AK30" s="49"/>
      <c r="AL30" s="221"/>
      <c r="AM30" s="221"/>
      <c r="AN30" s="221"/>
      <c r="AO30" s="221"/>
      <c r="AP30" s="221"/>
      <c r="AQ30" s="221"/>
      <c r="AR30" s="222"/>
      <c r="AS30" s="48"/>
      <c r="AT30" s="48"/>
      <c r="AU30" s="48"/>
      <c r="AV30" s="49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2"/>
      <c r="BJ30" s="48"/>
      <c r="BK30" s="48"/>
      <c r="BL30" s="48"/>
      <c r="BM30" s="48"/>
      <c r="BN30" s="48"/>
      <c r="BO30" s="48"/>
      <c r="BP30" s="48"/>
      <c r="BQ30" s="48"/>
      <c r="BR30" s="48"/>
      <c r="BS30" s="49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50"/>
      <c r="CT30" s="5"/>
      <c r="CU30" s="6"/>
      <c r="CV30" s="6"/>
      <c r="CW30" s="276"/>
      <c r="CX30" s="221"/>
      <c r="CY30" s="221"/>
      <c r="CZ30" s="221"/>
      <c r="DA30" s="221"/>
      <c r="DB30" s="221"/>
      <c r="DC30" s="221"/>
      <c r="DD30" s="221"/>
      <c r="DE30" s="221"/>
      <c r="DF30" s="221"/>
      <c r="DG30" s="221"/>
      <c r="DH30" s="221"/>
      <c r="DI30" s="221"/>
      <c r="DJ30" s="221"/>
      <c r="DK30" s="221"/>
      <c r="DL30" s="221"/>
      <c r="DM30" s="221"/>
      <c r="DN30" s="221"/>
      <c r="DO30" s="222"/>
      <c r="DP30" s="51"/>
      <c r="DQ30" s="48"/>
      <c r="DR30" s="48"/>
      <c r="DS30" s="48"/>
      <c r="DT30" s="49"/>
      <c r="DU30" s="48"/>
      <c r="DV30" s="48"/>
      <c r="DW30" s="48"/>
      <c r="DX30" s="48"/>
      <c r="DY30" s="48"/>
      <c r="DZ30" s="49"/>
      <c r="EA30" s="48"/>
      <c r="EB30" s="48"/>
      <c r="EC30" s="48"/>
      <c r="ED30" s="48"/>
      <c r="EE30" s="48"/>
      <c r="EF30" s="49"/>
      <c r="EG30" s="221"/>
      <c r="EH30" s="221"/>
      <c r="EI30" s="221"/>
      <c r="EJ30" s="221"/>
      <c r="EK30" s="221"/>
      <c r="EL30" s="221"/>
      <c r="EM30" s="222"/>
      <c r="EN30" s="48"/>
      <c r="EO30" s="48"/>
      <c r="EP30" s="48"/>
      <c r="EQ30" s="49"/>
      <c r="ER30" s="221"/>
      <c r="ES30" s="221"/>
      <c r="ET30" s="221"/>
      <c r="EU30" s="221"/>
      <c r="EV30" s="221"/>
      <c r="EW30" s="221"/>
      <c r="EX30" s="221"/>
      <c r="EY30" s="221"/>
      <c r="EZ30" s="221"/>
      <c r="FA30" s="221"/>
      <c r="FB30" s="221"/>
      <c r="FC30" s="221"/>
      <c r="FD30" s="222"/>
      <c r="FE30" s="48"/>
      <c r="FF30" s="48"/>
      <c r="FG30" s="48"/>
      <c r="FH30" s="48"/>
      <c r="FI30" s="48"/>
      <c r="FJ30" s="48"/>
      <c r="FK30" s="48"/>
      <c r="FL30" s="48"/>
      <c r="FM30" s="48"/>
      <c r="FN30" s="49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50"/>
    </row>
    <row r="31" spans="1:196" ht="10.5" customHeight="1">
      <c r="A31" s="52"/>
      <c r="B31" s="275" t="s">
        <v>87</v>
      </c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5"/>
      <c r="U31" s="44"/>
      <c r="V31" s="45"/>
      <c r="W31" s="45"/>
      <c r="X31" s="45"/>
      <c r="Y31" s="46"/>
      <c r="Z31" s="45"/>
      <c r="AA31" s="45"/>
      <c r="AB31" s="45"/>
      <c r="AC31" s="45"/>
      <c r="AD31" s="45"/>
      <c r="AE31" s="46"/>
      <c r="AF31" s="45"/>
      <c r="AG31" s="45"/>
      <c r="AH31" s="45"/>
      <c r="AI31" s="45"/>
      <c r="AJ31" s="45"/>
      <c r="AK31" s="46"/>
      <c r="AL31" s="219"/>
      <c r="AM31" s="218"/>
      <c r="AN31" s="218"/>
      <c r="AO31" s="218"/>
      <c r="AP31" s="218"/>
      <c r="AQ31" s="218"/>
      <c r="AR31" s="220"/>
      <c r="AS31" s="45"/>
      <c r="AT31" s="45"/>
      <c r="AU31" s="45"/>
      <c r="AV31" s="46"/>
      <c r="AW31" s="219"/>
      <c r="AX31" s="218"/>
      <c r="AY31" s="218"/>
      <c r="AZ31" s="218"/>
      <c r="BA31" s="218"/>
      <c r="BB31" s="218"/>
      <c r="BC31" s="218"/>
      <c r="BD31" s="218"/>
      <c r="BE31" s="218"/>
      <c r="BF31" s="218"/>
      <c r="BG31" s="218"/>
      <c r="BH31" s="218"/>
      <c r="BI31" s="220"/>
      <c r="BJ31" s="45"/>
      <c r="BK31" s="45"/>
      <c r="BL31" s="45"/>
      <c r="BM31" s="45"/>
      <c r="BN31" s="45"/>
      <c r="BO31" s="45"/>
      <c r="BP31" s="45"/>
      <c r="BQ31" s="45"/>
      <c r="BR31" s="45"/>
      <c r="BS31" s="46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7"/>
      <c r="CT31" s="5"/>
      <c r="CU31" s="6"/>
      <c r="CV31" s="6"/>
      <c r="CW31" s="275" t="s">
        <v>87</v>
      </c>
      <c r="CX31" s="264"/>
      <c r="CY31" s="264"/>
      <c r="CZ31" s="264"/>
      <c r="DA31" s="264"/>
      <c r="DB31" s="264"/>
      <c r="DC31" s="264"/>
      <c r="DD31" s="264"/>
      <c r="DE31" s="264"/>
      <c r="DF31" s="264"/>
      <c r="DG31" s="264"/>
      <c r="DH31" s="264"/>
      <c r="DI31" s="264"/>
      <c r="DJ31" s="264"/>
      <c r="DK31" s="264"/>
      <c r="DL31" s="264"/>
      <c r="DM31" s="264"/>
      <c r="DN31" s="264"/>
      <c r="DO31" s="265"/>
      <c r="DP31" s="44"/>
      <c r="DQ31" s="45"/>
      <c r="DR31" s="45"/>
      <c r="DS31" s="45"/>
      <c r="DT31" s="46"/>
      <c r="DU31" s="45"/>
      <c r="DV31" s="45"/>
      <c r="DW31" s="45"/>
      <c r="DX31" s="45"/>
      <c r="DY31" s="45"/>
      <c r="DZ31" s="46"/>
      <c r="EA31" s="45"/>
      <c r="EB31" s="45"/>
      <c r="EC31" s="45"/>
      <c r="ED31" s="45"/>
      <c r="EE31" s="45"/>
      <c r="EF31" s="46"/>
      <c r="EG31" s="219"/>
      <c r="EH31" s="218"/>
      <c r="EI31" s="218"/>
      <c r="EJ31" s="218"/>
      <c r="EK31" s="218"/>
      <c r="EL31" s="218"/>
      <c r="EM31" s="220"/>
      <c r="EN31" s="45"/>
      <c r="EO31" s="45"/>
      <c r="EP31" s="45"/>
      <c r="EQ31" s="46"/>
      <c r="ER31" s="219"/>
      <c r="ES31" s="218"/>
      <c r="ET31" s="218"/>
      <c r="EU31" s="218"/>
      <c r="EV31" s="218"/>
      <c r="EW31" s="218"/>
      <c r="EX31" s="218"/>
      <c r="EY31" s="218"/>
      <c r="EZ31" s="218"/>
      <c r="FA31" s="218"/>
      <c r="FB31" s="218"/>
      <c r="FC31" s="218"/>
      <c r="FD31" s="220"/>
      <c r="FE31" s="45"/>
      <c r="FF31" s="45"/>
      <c r="FG31" s="45"/>
      <c r="FH31" s="45"/>
      <c r="FI31" s="45"/>
      <c r="FJ31" s="45"/>
      <c r="FK31" s="45"/>
      <c r="FL31" s="45"/>
      <c r="FM31" s="45"/>
      <c r="FN31" s="46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7"/>
    </row>
    <row r="32" spans="1:196" ht="10.5" customHeight="1">
      <c r="A32" s="52"/>
      <c r="B32" s="277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4"/>
      <c r="U32" s="53"/>
      <c r="V32" s="54"/>
      <c r="W32" s="54"/>
      <c r="X32" s="54"/>
      <c r="Y32" s="55"/>
      <c r="Z32" s="54"/>
      <c r="AA32" s="54"/>
      <c r="AB32" s="54"/>
      <c r="AC32" s="54"/>
      <c r="AD32" s="54"/>
      <c r="AE32" s="55"/>
      <c r="AF32" s="54"/>
      <c r="AG32" s="54"/>
      <c r="AH32" s="54"/>
      <c r="AI32" s="54"/>
      <c r="AJ32" s="54"/>
      <c r="AK32" s="55"/>
      <c r="AL32" s="223"/>
      <c r="AM32" s="223"/>
      <c r="AN32" s="223"/>
      <c r="AO32" s="223"/>
      <c r="AP32" s="223"/>
      <c r="AQ32" s="223"/>
      <c r="AR32" s="224"/>
      <c r="AS32" s="54"/>
      <c r="AT32" s="54"/>
      <c r="AU32" s="54"/>
      <c r="AV32" s="55"/>
      <c r="AW32" s="223"/>
      <c r="AX32" s="223"/>
      <c r="AY32" s="223"/>
      <c r="AZ32" s="223"/>
      <c r="BA32" s="223"/>
      <c r="BB32" s="223"/>
      <c r="BC32" s="223"/>
      <c r="BD32" s="223"/>
      <c r="BE32" s="223"/>
      <c r="BF32" s="223"/>
      <c r="BG32" s="223"/>
      <c r="BH32" s="223"/>
      <c r="BI32" s="224"/>
      <c r="BJ32" s="54"/>
      <c r="BK32" s="54"/>
      <c r="BL32" s="54"/>
      <c r="BM32" s="54"/>
      <c r="BN32" s="54"/>
      <c r="BO32" s="54"/>
      <c r="BP32" s="54"/>
      <c r="BQ32" s="54"/>
      <c r="BR32" s="54"/>
      <c r="BS32" s="55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6"/>
      <c r="CT32" s="5"/>
      <c r="CU32" s="6"/>
      <c r="CV32" s="6"/>
      <c r="CW32" s="277"/>
      <c r="CX32" s="223"/>
      <c r="CY32" s="223"/>
      <c r="CZ32" s="223"/>
      <c r="DA32" s="223"/>
      <c r="DB32" s="223"/>
      <c r="DC32" s="223"/>
      <c r="DD32" s="223"/>
      <c r="DE32" s="223"/>
      <c r="DF32" s="223"/>
      <c r="DG32" s="223"/>
      <c r="DH32" s="223"/>
      <c r="DI32" s="223"/>
      <c r="DJ32" s="223"/>
      <c r="DK32" s="223"/>
      <c r="DL32" s="223"/>
      <c r="DM32" s="223"/>
      <c r="DN32" s="223"/>
      <c r="DO32" s="224"/>
      <c r="DP32" s="53"/>
      <c r="DQ32" s="54"/>
      <c r="DR32" s="54"/>
      <c r="DS32" s="54"/>
      <c r="DT32" s="55"/>
      <c r="DU32" s="54"/>
      <c r="DV32" s="54"/>
      <c r="DW32" s="54"/>
      <c r="DX32" s="54"/>
      <c r="DY32" s="54"/>
      <c r="DZ32" s="55"/>
      <c r="EA32" s="54"/>
      <c r="EB32" s="54"/>
      <c r="EC32" s="54"/>
      <c r="ED32" s="54"/>
      <c r="EE32" s="54"/>
      <c r="EF32" s="55"/>
      <c r="EG32" s="223"/>
      <c r="EH32" s="223"/>
      <c r="EI32" s="223"/>
      <c r="EJ32" s="223"/>
      <c r="EK32" s="223"/>
      <c r="EL32" s="223"/>
      <c r="EM32" s="224"/>
      <c r="EN32" s="54"/>
      <c r="EO32" s="54"/>
      <c r="EP32" s="54"/>
      <c r="EQ32" s="55"/>
      <c r="ER32" s="223"/>
      <c r="ES32" s="223"/>
      <c r="ET32" s="223"/>
      <c r="EU32" s="223"/>
      <c r="EV32" s="223"/>
      <c r="EW32" s="223"/>
      <c r="EX32" s="223"/>
      <c r="EY32" s="223"/>
      <c r="EZ32" s="223"/>
      <c r="FA32" s="223"/>
      <c r="FB32" s="223"/>
      <c r="FC32" s="223"/>
      <c r="FD32" s="224"/>
      <c r="FE32" s="54"/>
      <c r="FF32" s="54"/>
      <c r="FG32" s="54"/>
      <c r="FH32" s="54"/>
      <c r="FI32" s="54"/>
      <c r="FJ32" s="54"/>
      <c r="FK32" s="54"/>
      <c r="FL32" s="54"/>
      <c r="FM32" s="54"/>
      <c r="FN32" s="55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6"/>
    </row>
    <row r="33" spans="1:196" ht="3.75" customHeight="1">
      <c r="A33" s="28"/>
      <c r="B33" s="29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6"/>
      <c r="CS33" s="6"/>
      <c r="CT33" s="5"/>
      <c r="CU33" s="6"/>
      <c r="CV33" s="6"/>
      <c r="CW33" s="29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6"/>
      <c r="GN33" s="6"/>
    </row>
    <row r="34" spans="1:196" ht="9" customHeight="1">
      <c r="A34" s="260" t="s">
        <v>88</v>
      </c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57"/>
      <c r="AX34" s="260" t="s">
        <v>89</v>
      </c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8"/>
      <c r="BN34" s="218"/>
      <c r="BO34" s="218"/>
      <c r="BP34" s="218"/>
      <c r="BQ34" s="218"/>
      <c r="BR34" s="218"/>
      <c r="BS34" s="218"/>
      <c r="BT34" s="218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18"/>
      <c r="CH34" s="218"/>
      <c r="CI34" s="218"/>
      <c r="CJ34" s="218"/>
      <c r="CK34" s="218"/>
      <c r="CL34" s="218"/>
      <c r="CM34" s="218"/>
      <c r="CN34" s="218"/>
      <c r="CO34" s="218"/>
      <c r="CP34" s="218"/>
      <c r="CQ34" s="218"/>
      <c r="CR34" s="218"/>
      <c r="CS34" s="26"/>
      <c r="CT34" s="5"/>
      <c r="CU34" s="6"/>
      <c r="CV34" s="260" t="s">
        <v>88</v>
      </c>
      <c r="CW34" s="218"/>
      <c r="CX34" s="218"/>
      <c r="CY34" s="218"/>
      <c r="CZ34" s="218"/>
      <c r="DA34" s="218"/>
      <c r="DB34" s="218"/>
      <c r="DC34" s="218"/>
      <c r="DD34" s="218"/>
      <c r="DE34" s="218"/>
      <c r="DF34" s="218"/>
      <c r="DG34" s="218"/>
      <c r="DH34" s="218"/>
      <c r="DI34" s="218"/>
      <c r="DJ34" s="218"/>
      <c r="DK34" s="218"/>
      <c r="DL34" s="218"/>
      <c r="DM34" s="218"/>
      <c r="DN34" s="218"/>
      <c r="DO34" s="218"/>
      <c r="DP34" s="218"/>
      <c r="DQ34" s="218"/>
      <c r="DR34" s="218"/>
      <c r="DS34" s="218"/>
      <c r="DT34" s="218"/>
      <c r="DU34" s="218"/>
      <c r="DV34" s="218"/>
      <c r="DW34" s="218"/>
      <c r="DX34" s="218"/>
      <c r="DY34" s="218"/>
      <c r="DZ34" s="218"/>
      <c r="EA34" s="218"/>
      <c r="EB34" s="218"/>
      <c r="EC34" s="218"/>
      <c r="ED34" s="218"/>
      <c r="EE34" s="218"/>
      <c r="EF34" s="218"/>
      <c r="EG34" s="218"/>
      <c r="EH34" s="218"/>
      <c r="EI34" s="218"/>
      <c r="EJ34" s="218"/>
      <c r="EK34" s="218"/>
      <c r="EL34" s="218"/>
      <c r="EM34" s="218"/>
      <c r="EN34" s="218"/>
      <c r="EO34" s="218"/>
      <c r="EP34" s="218"/>
      <c r="EQ34" s="218"/>
      <c r="ER34" s="57"/>
      <c r="ES34" s="260" t="s">
        <v>89</v>
      </c>
      <c r="ET34" s="218"/>
      <c r="EU34" s="218"/>
      <c r="EV34" s="218"/>
      <c r="EW34" s="218"/>
      <c r="EX34" s="218"/>
      <c r="EY34" s="218"/>
      <c r="EZ34" s="218"/>
      <c r="FA34" s="218"/>
      <c r="FB34" s="218"/>
      <c r="FC34" s="218"/>
      <c r="FD34" s="218"/>
      <c r="FE34" s="218"/>
      <c r="FF34" s="218"/>
      <c r="FG34" s="218"/>
      <c r="FH34" s="218"/>
      <c r="FI34" s="218"/>
      <c r="FJ34" s="218"/>
      <c r="FK34" s="218"/>
      <c r="FL34" s="218"/>
      <c r="FM34" s="218"/>
      <c r="FN34" s="218"/>
      <c r="FO34" s="218"/>
      <c r="FP34" s="218"/>
      <c r="FQ34" s="218"/>
      <c r="FR34" s="218"/>
      <c r="FS34" s="218"/>
      <c r="FT34" s="218"/>
      <c r="FU34" s="218"/>
      <c r="FV34" s="218"/>
      <c r="FW34" s="218"/>
      <c r="FX34" s="218"/>
      <c r="FY34" s="218"/>
      <c r="FZ34" s="218"/>
      <c r="GA34" s="218"/>
      <c r="GB34" s="218"/>
      <c r="GC34" s="218"/>
      <c r="GD34" s="218"/>
      <c r="GE34" s="218"/>
      <c r="GF34" s="218"/>
      <c r="GG34" s="218"/>
      <c r="GH34" s="218"/>
      <c r="GI34" s="218"/>
      <c r="GJ34" s="218"/>
      <c r="GK34" s="218"/>
      <c r="GL34" s="218"/>
      <c r="GM34" s="218"/>
      <c r="GN34" s="26"/>
    </row>
    <row r="35" spans="1:196" ht="10.5" customHeight="1">
      <c r="A35" s="218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57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8"/>
      <c r="BN35" s="218"/>
      <c r="BO35" s="218"/>
      <c r="BP35" s="218"/>
      <c r="BQ35" s="218"/>
      <c r="BR35" s="218"/>
      <c r="BS35" s="218"/>
      <c r="BT35" s="218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18"/>
      <c r="CH35" s="218"/>
      <c r="CI35" s="218"/>
      <c r="CJ35" s="218"/>
      <c r="CK35" s="218"/>
      <c r="CL35" s="218"/>
      <c r="CM35" s="218"/>
      <c r="CN35" s="218"/>
      <c r="CO35" s="218"/>
      <c r="CP35" s="218"/>
      <c r="CQ35" s="218"/>
      <c r="CR35" s="218"/>
      <c r="CS35" s="26"/>
      <c r="CT35" s="5"/>
      <c r="CU35" s="6"/>
      <c r="CV35" s="218"/>
      <c r="CW35" s="218"/>
      <c r="CX35" s="218"/>
      <c r="CY35" s="218"/>
      <c r="CZ35" s="218"/>
      <c r="DA35" s="218"/>
      <c r="DB35" s="218"/>
      <c r="DC35" s="218"/>
      <c r="DD35" s="218"/>
      <c r="DE35" s="218"/>
      <c r="DF35" s="218"/>
      <c r="DG35" s="218"/>
      <c r="DH35" s="218"/>
      <c r="DI35" s="218"/>
      <c r="DJ35" s="218"/>
      <c r="DK35" s="218"/>
      <c r="DL35" s="218"/>
      <c r="DM35" s="218"/>
      <c r="DN35" s="218"/>
      <c r="DO35" s="218"/>
      <c r="DP35" s="218"/>
      <c r="DQ35" s="218"/>
      <c r="DR35" s="218"/>
      <c r="DS35" s="218"/>
      <c r="DT35" s="218"/>
      <c r="DU35" s="218"/>
      <c r="DV35" s="218"/>
      <c r="DW35" s="218"/>
      <c r="DX35" s="218"/>
      <c r="DY35" s="218"/>
      <c r="DZ35" s="218"/>
      <c r="EA35" s="218"/>
      <c r="EB35" s="218"/>
      <c r="EC35" s="218"/>
      <c r="ED35" s="218"/>
      <c r="EE35" s="218"/>
      <c r="EF35" s="218"/>
      <c r="EG35" s="218"/>
      <c r="EH35" s="218"/>
      <c r="EI35" s="218"/>
      <c r="EJ35" s="218"/>
      <c r="EK35" s="218"/>
      <c r="EL35" s="218"/>
      <c r="EM35" s="218"/>
      <c r="EN35" s="218"/>
      <c r="EO35" s="218"/>
      <c r="EP35" s="218"/>
      <c r="EQ35" s="218"/>
      <c r="ER35" s="57"/>
      <c r="ES35" s="218"/>
      <c r="ET35" s="218"/>
      <c r="EU35" s="218"/>
      <c r="EV35" s="218"/>
      <c r="EW35" s="218"/>
      <c r="EX35" s="218"/>
      <c r="EY35" s="218"/>
      <c r="EZ35" s="218"/>
      <c r="FA35" s="218"/>
      <c r="FB35" s="218"/>
      <c r="FC35" s="218"/>
      <c r="FD35" s="218"/>
      <c r="FE35" s="218"/>
      <c r="FF35" s="218"/>
      <c r="FG35" s="218"/>
      <c r="FH35" s="218"/>
      <c r="FI35" s="218"/>
      <c r="FJ35" s="218"/>
      <c r="FK35" s="218"/>
      <c r="FL35" s="218"/>
      <c r="FM35" s="218"/>
      <c r="FN35" s="218"/>
      <c r="FO35" s="218"/>
      <c r="FP35" s="218"/>
      <c r="FQ35" s="218"/>
      <c r="FR35" s="218"/>
      <c r="FS35" s="218"/>
      <c r="FT35" s="218"/>
      <c r="FU35" s="218"/>
      <c r="FV35" s="218"/>
      <c r="FW35" s="218"/>
      <c r="FX35" s="218"/>
      <c r="FY35" s="218"/>
      <c r="FZ35" s="218"/>
      <c r="GA35" s="218"/>
      <c r="GB35" s="218"/>
      <c r="GC35" s="218"/>
      <c r="GD35" s="218"/>
      <c r="GE35" s="218"/>
      <c r="GF35" s="218"/>
      <c r="GG35" s="218"/>
      <c r="GH35" s="218"/>
      <c r="GI35" s="218"/>
      <c r="GJ35" s="218"/>
      <c r="GK35" s="218"/>
      <c r="GL35" s="218"/>
      <c r="GM35" s="218"/>
      <c r="GN35" s="26"/>
    </row>
    <row r="36" spans="1:196" ht="2.25" customHeight="1">
      <c r="A36" s="28"/>
      <c r="B36" s="29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25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218"/>
      <c r="AU36" s="218"/>
      <c r="AV36" s="28"/>
      <c r="AW36" s="57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25"/>
      <c r="BK36" s="218"/>
      <c r="BL36" s="218"/>
      <c r="BM36" s="218"/>
      <c r="BN36" s="218"/>
      <c r="BO36" s="218"/>
      <c r="BP36" s="218"/>
      <c r="BQ36" s="218"/>
      <c r="BR36" s="218"/>
      <c r="BS36" s="218"/>
      <c r="BT36" s="218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  <c r="CG36" s="218"/>
      <c r="CH36" s="218"/>
      <c r="CI36" s="218"/>
      <c r="CJ36" s="218"/>
      <c r="CK36" s="218"/>
      <c r="CL36" s="218"/>
      <c r="CM36" s="218"/>
      <c r="CN36" s="218"/>
      <c r="CO36" s="218"/>
      <c r="CP36" s="218"/>
      <c r="CQ36" s="218"/>
      <c r="CR36" s="218"/>
      <c r="CS36" s="28"/>
      <c r="CT36" s="5"/>
      <c r="CU36" s="6"/>
      <c r="CV36" s="28"/>
      <c r="CW36" s="29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25"/>
      <c r="DI36" s="218"/>
      <c r="DJ36" s="218"/>
      <c r="DK36" s="218"/>
      <c r="DL36" s="218"/>
      <c r="DM36" s="218"/>
      <c r="DN36" s="218"/>
      <c r="DO36" s="218"/>
      <c r="DP36" s="218"/>
      <c r="DQ36" s="218"/>
      <c r="DR36" s="218"/>
      <c r="DS36" s="218"/>
      <c r="DT36" s="218"/>
      <c r="DU36" s="218"/>
      <c r="DV36" s="218"/>
      <c r="DW36" s="218"/>
      <c r="DX36" s="218"/>
      <c r="DY36" s="218"/>
      <c r="DZ36" s="218"/>
      <c r="EA36" s="218"/>
      <c r="EB36" s="218"/>
      <c r="EC36" s="218"/>
      <c r="ED36" s="218"/>
      <c r="EE36" s="218"/>
      <c r="EF36" s="218"/>
      <c r="EG36" s="218"/>
      <c r="EH36" s="218"/>
      <c r="EI36" s="218"/>
      <c r="EJ36" s="218"/>
      <c r="EK36" s="218"/>
      <c r="EL36" s="218"/>
      <c r="EM36" s="218"/>
      <c r="EN36" s="218"/>
      <c r="EO36" s="218"/>
      <c r="EP36" s="218"/>
      <c r="EQ36" s="28"/>
      <c r="ER36" s="57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25"/>
      <c r="FF36" s="218"/>
      <c r="FG36" s="218"/>
      <c r="FH36" s="218"/>
      <c r="FI36" s="218"/>
      <c r="FJ36" s="218"/>
      <c r="FK36" s="218"/>
      <c r="FL36" s="218"/>
      <c r="FM36" s="218"/>
      <c r="FN36" s="218"/>
      <c r="FO36" s="218"/>
      <c r="FP36" s="218"/>
      <c r="FQ36" s="218"/>
      <c r="FR36" s="218"/>
      <c r="FS36" s="218"/>
      <c r="FT36" s="218"/>
      <c r="FU36" s="218"/>
      <c r="FV36" s="218"/>
      <c r="FW36" s="218"/>
      <c r="FX36" s="218"/>
      <c r="FY36" s="218"/>
      <c r="FZ36" s="218"/>
      <c r="GA36" s="218"/>
      <c r="GB36" s="218"/>
      <c r="GC36" s="218"/>
      <c r="GD36" s="218"/>
      <c r="GE36" s="218"/>
      <c r="GF36" s="218"/>
      <c r="GG36" s="218"/>
      <c r="GH36" s="218"/>
      <c r="GI36" s="218"/>
      <c r="GJ36" s="218"/>
      <c r="GK36" s="218"/>
      <c r="GL36" s="218"/>
      <c r="GM36" s="218"/>
      <c r="GN36" s="28"/>
    </row>
    <row r="37" spans="1:196" ht="9" customHeight="1">
      <c r="A37" s="58"/>
      <c r="B37" s="59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225"/>
      <c r="N37" s="232" t="str">
        <f>'0'!$AT$2</f>
        <v/>
      </c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4"/>
      <c r="AU37" s="225"/>
      <c r="AV37" s="60"/>
      <c r="AW37" s="57"/>
      <c r="AY37" s="28"/>
      <c r="AZ37" s="28"/>
      <c r="BJ37" s="225"/>
      <c r="BK37" s="240" t="str">
        <f>'0'!$AU$2</f>
        <v/>
      </c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33"/>
      <c r="CE37" s="233"/>
      <c r="CF37" s="233"/>
      <c r="CG37" s="233"/>
      <c r="CH37" s="233"/>
      <c r="CI37" s="233"/>
      <c r="CJ37" s="233"/>
      <c r="CK37" s="233"/>
      <c r="CL37" s="233"/>
      <c r="CM37" s="233"/>
      <c r="CN37" s="233"/>
      <c r="CO37" s="233"/>
      <c r="CP37" s="233"/>
      <c r="CQ37" s="234"/>
      <c r="CR37" s="225"/>
      <c r="CS37" s="60"/>
      <c r="CT37" s="5"/>
      <c r="CU37" s="6"/>
      <c r="CV37" s="58"/>
      <c r="CW37" s="59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225"/>
      <c r="DI37" s="232" t="str">
        <f>'0'!$AT$3</f>
        <v/>
      </c>
      <c r="DJ37" s="233"/>
      <c r="DK37" s="233"/>
      <c r="DL37" s="233"/>
      <c r="DM37" s="233"/>
      <c r="DN37" s="233"/>
      <c r="DO37" s="233"/>
      <c r="DP37" s="233"/>
      <c r="DQ37" s="233"/>
      <c r="DR37" s="233"/>
      <c r="DS37" s="233"/>
      <c r="DT37" s="233"/>
      <c r="DU37" s="233"/>
      <c r="DV37" s="233"/>
      <c r="DW37" s="233"/>
      <c r="DX37" s="233"/>
      <c r="DY37" s="233"/>
      <c r="DZ37" s="233"/>
      <c r="EA37" s="233"/>
      <c r="EB37" s="233"/>
      <c r="EC37" s="233"/>
      <c r="ED37" s="233"/>
      <c r="EE37" s="233"/>
      <c r="EF37" s="233"/>
      <c r="EG37" s="233"/>
      <c r="EH37" s="233"/>
      <c r="EI37" s="233"/>
      <c r="EJ37" s="233"/>
      <c r="EK37" s="233"/>
      <c r="EL37" s="233"/>
      <c r="EM37" s="233"/>
      <c r="EN37" s="233"/>
      <c r="EO37" s="234"/>
      <c r="EP37" s="225"/>
      <c r="EQ37" s="60"/>
      <c r="ER37" s="57"/>
      <c r="ET37" s="28"/>
      <c r="EU37" s="28"/>
      <c r="FE37" s="225" t="e">
        <f>#REF!=TRUE</f>
        <v>#REF!</v>
      </c>
      <c r="FF37" s="240" t="str">
        <f>'0'!$AU$3</f>
        <v/>
      </c>
      <c r="FG37" s="233"/>
      <c r="FH37" s="233"/>
      <c r="FI37" s="233"/>
      <c r="FJ37" s="233"/>
      <c r="FK37" s="233"/>
      <c r="FL37" s="233"/>
      <c r="FM37" s="233"/>
      <c r="FN37" s="233"/>
      <c r="FO37" s="233"/>
      <c r="FP37" s="233"/>
      <c r="FQ37" s="233"/>
      <c r="FR37" s="233"/>
      <c r="FS37" s="233"/>
      <c r="FT37" s="233"/>
      <c r="FU37" s="233"/>
      <c r="FV37" s="233"/>
      <c r="FW37" s="233"/>
      <c r="FX37" s="233"/>
      <c r="FY37" s="233"/>
      <c r="FZ37" s="233"/>
      <c r="GA37" s="233"/>
      <c r="GB37" s="233"/>
      <c r="GC37" s="233"/>
      <c r="GD37" s="233"/>
      <c r="GE37" s="233"/>
      <c r="GF37" s="233"/>
      <c r="GG37" s="233"/>
      <c r="GH37" s="233"/>
      <c r="GI37" s="233"/>
      <c r="GJ37" s="233"/>
      <c r="GK37" s="233"/>
      <c r="GL37" s="234"/>
      <c r="GM37" s="225"/>
      <c r="GN37" s="60"/>
    </row>
    <row r="38" spans="1:196" ht="6.75" customHeight="1">
      <c r="A38" s="58"/>
      <c r="B38" s="59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218"/>
      <c r="N38" s="235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18"/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236"/>
      <c r="AU38" s="218"/>
      <c r="AV38" s="60"/>
      <c r="AW38" s="57"/>
      <c r="AY38" s="28"/>
      <c r="AZ38" s="28"/>
      <c r="BJ38" s="218"/>
      <c r="BK38" s="235"/>
      <c r="BL38" s="218"/>
      <c r="BM38" s="218"/>
      <c r="BN38" s="218"/>
      <c r="BO38" s="218"/>
      <c r="BP38" s="218"/>
      <c r="BQ38" s="218"/>
      <c r="BR38" s="218"/>
      <c r="BS38" s="218"/>
      <c r="BT38" s="218"/>
      <c r="BU38" s="218"/>
      <c r="BV38" s="218"/>
      <c r="BW38" s="218"/>
      <c r="BX38" s="218"/>
      <c r="BY38" s="218"/>
      <c r="BZ38" s="218"/>
      <c r="CA38" s="218"/>
      <c r="CB38" s="218"/>
      <c r="CC38" s="218"/>
      <c r="CD38" s="218"/>
      <c r="CE38" s="218"/>
      <c r="CF38" s="218"/>
      <c r="CG38" s="218"/>
      <c r="CH38" s="218"/>
      <c r="CI38" s="218"/>
      <c r="CJ38" s="218"/>
      <c r="CK38" s="218"/>
      <c r="CL38" s="218"/>
      <c r="CM38" s="218"/>
      <c r="CN38" s="218"/>
      <c r="CO38" s="218"/>
      <c r="CP38" s="218"/>
      <c r="CQ38" s="236"/>
      <c r="CR38" s="218"/>
      <c r="CS38" s="60"/>
      <c r="CT38" s="5"/>
      <c r="CU38" s="6"/>
      <c r="CV38" s="58"/>
      <c r="CW38" s="59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218"/>
      <c r="DI38" s="235"/>
      <c r="DJ38" s="218"/>
      <c r="DK38" s="218"/>
      <c r="DL38" s="218"/>
      <c r="DM38" s="218"/>
      <c r="DN38" s="218"/>
      <c r="DO38" s="218"/>
      <c r="DP38" s="218"/>
      <c r="DQ38" s="218"/>
      <c r="DR38" s="218"/>
      <c r="DS38" s="218"/>
      <c r="DT38" s="218"/>
      <c r="DU38" s="218"/>
      <c r="DV38" s="218"/>
      <c r="DW38" s="218"/>
      <c r="DX38" s="218"/>
      <c r="DY38" s="218"/>
      <c r="DZ38" s="218"/>
      <c r="EA38" s="218"/>
      <c r="EB38" s="218"/>
      <c r="EC38" s="218"/>
      <c r="ED38" s="218"/>
      <c r="EE38" s="218"/>
      <c r="EF38" s="218"/>
      <c r="EG38" s="218"/>
      <c r="EH38" s="218"/>
      <c r="EI38" s="218"/>
      <c r="EJ38" s="218"/>
      <c r="EK38" s="218"/>
      <c r="EL38" s="218"/>
      <c r="EM38" s="218"/>
      <c r="EN38" s="218"/>
      <c r="EO38" s="236"/>
      <c r="EP38" s="218"/>
      <c r="EQ38" s="60"/>
      <c r="ER38" s="57"/>
      <c r="ET38" s="28"/>
      <c r="EU38" s="28"/>
      <c r="FE38" s="218"/>
      <c r="FF38" s="235"/>
      <c r="FG38" s="218"/>
      <c r="FH38" s="218"/>
      <c r="FI38" s="218"/>
      <c r="FJ38" s="218"/>
      <c r="FK38" s="218"/>
      <c r="FL38" s="218"/>
      <c r="FM38" s="218"/>
      <c r="FN38" s="218"/>
      <c r="FO38" s="218"/>
      <c r="FP38" s="218"/>
      <c r="FQ38" s="218"/>
      <c r="FR38" s="218"/>
      <c r="FS38" s="218"/>
      <c r="FT38" s="218"/>
      <c r="FU38" s="218"/>
      <c r="FV38" s="218"/>
      <c r="FW38" s="218"/>
      <c r="FX38" s="218"/>
      <c r="FY38" s="218"/>
      <c r="FZ38" s="218"/>
      <c r="GA38" s="218"/>
      <c r="GB38" s="218"/>
      <c r="GC38" s="218"/>
      <c r="GD38" s="218"/>
      <c r="GE38" s="218"/>
      <c r="GF38" s="218"/>
      <c r="GG38" s="218"/>
      <c r="GH38" s="218"/>
      <c r="GI38" s="218"/>
      <c r="GJ38" s="218"/>
      <c r="GK38" s="218"/>
      <c r="GL38" s="236"/>
      <c r="GM38" s="218"/>
      <c r="GN38" s="60"/>
    </row>
    <row r="39" spans="1:196" ht="9" customHeight="1">
      <c r="A39" s="58"/>
      <c r="B39" s="59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218"/>
      <c r="N39" s="235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  <c r="AA39" s="218"/>
      <c r="AB39" s="218"/>
      <c r="AC39" s="218"/>
      <c r="AD39" s="218"/>
      <c r="AE39" s="218"/>
      <c r="AF39" s="218"/>
      <c r="AG39" s="218"/>
      <c r="AH39" s="218"/>
      <c r="AI39" s="218"/>
      <c r="AJ39" s="218"/>
      <c r="AK39" s="218"/>
      <c r="AL39" s="218"/>
      <c r="AM39" s="218"/>
      <c r="AN39" s="218"/>
      <c r="AO39" s="218"/>
      <c r="AP39" s="218"/>
      <c r="AQ39" s="218"/>
      <c r="AR39" s="218"/>
      <c r="AS39" s="218"/>
      <c r="AT39" s="236"/>
      <c r="AU39" s="218"/>
      <c r="AV39" s="60"/>
      <c r="AW39" s="57"/>
      <c r="AY39" s="28"/>
      <c r="AZ39" s="28"/>
      <c r="BJ39" s="218"/>
      <c r="BK39" s="235"/>
      <c r="BL39" s="218"/>
      <c r="BM39" s="218"/>
      <c r="BN39" s="218"/>
      <c r="BO39" s="218"/>
      <c r="BP39" s="218"/>
      <c r="BQ39" s="218"/>
      <c r="BR39" s="218"/>
      <c r="BS39" s="218"/>
      <c r="BT39" s="218"/>
      <c r="BU39" s="218"/>
      <c r="BV39" s="218"/>
      <c r="BW39" s="218"/>
      <c r="BX39" s="218"/>
      <c r="BY39" s="218"/>
      <c r="BZ39" s="218"/>
      <c r="CA39" s="218"/>
      <c r="CB39" s="218"/>
      <c r="CC39" s="218"/>
      <c r="CD39" s="218"/>
      <c r="CE39" s="218"/>
      <c r="CF39" s="218"/>
      <c r="CG39" s="218"/>
      <c r="CH39" s="218"/>
      <c r="CI39" s="218"/>
      <c r="CJ39" s="218"/>
      <c r="CK39" s="218"/>
      <c r="CL39" s="218"/>
      <c r="CM39" s="218"/>
      <c r="CN39" s="218"/>
      <c r="CO39" s="218"/>
      <c r="CP39" s="218"/>
      <c r="CQ39" s="236"/>
      <c r="CR39" s="218"/>
      <c r="CS39" s="60"/>
      <c r="CT39" s="5"/>
      <c r="CU39" s="6"/>
      <c r="CV39" s="58"/>
      <c r="CW39" s="59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218"/>
      <c r="DI39" s="235"/>
      <c r="DJ39" s="218"/>
      <c r="DK39" s="218"/>
      <c r="DL39" s="218"/>
      <c r="DM39" s="218"/>
      <c r="DN39" s="218"/>
      <c r="DO39" s="218"/>
      <c r="DP39" s="218"/>
      <c r="DQ39" s="218"/>
      <c r="DR39" s="218"/>
      <c r="DS39" s="218"/>
      <c r="DT39" s="218"/>
      <c r="DU39" s="218"/>
      <c r="DV39" s="218"/>
      <c r="DW39" s="218"/>
      <c r="DX39" s="218"/>
      <c r="DY39" s="218"/>
      <c r="DZ39" s="218"/>
      <c r="EA39" s="218"/>
      <c r="EB39" s="218"/>
      <c r="EC39" s="218"/>
      <c r="ED39" s="218"/>
      <c r="EE39" s="218"/>
      <c r="EF39" s="218"/>
      <c r="EG39" s="218"/>
      <c r="EH39" s="218"/>
      <c r="EI39" s="218"/>
      <c r="EJ39" s="218"/>
      <c r="EK39" s="218"/>
      <c r="EL39" s="218"/>
      <c r="EM39" s="218"/>
      <c r="EN39" s="218"/>
      <c r="EO39" s="236"/>
      <c r="EP39" s="218"/>
      <c r="EQ39" s="60"/>
      <c r="ER39" s="57"/>
      <c r="ET39" s="28"/>
      <c r="EU39" s="28"/>
      <c r="FE39" s="218"/>
      <c r="FF39" s="235"/>
      <c r="FG39" s="218"/>
      <c r="FH39" s="218"/>
      <c r="FI39" s="218"/>
      <c r="FJ39" s="218"/>
      <c r="FK39" s="218"/>
      <c r="FL39" s="218"/>
      <c r="FM39" s="218"/>
      <c r="FN39" s="218"/>
      <c r="FO39" s="218"/>
      <c r="FP39" s="218"/>
      <c r="FQ39" s="218"/>
      <c r="FR39" s="218"/>
      <c r="FS39" s="218"/>
      <c r="FT39" s="218"/>
      <c r="FU39" s="218"/>
      <c r="FV39" s="218"/>
      <c r="FW39" s="218"/>
      <c r="FX39" s="218"/>
      <c r="FY39" s="218"/>
      <c r="FZ39" s="218"/>
      <c r="GA39" s="218"/>
      <c r="GB39" s="218"/>
      <c r="GC39" s="218"/>
      <c r="GD39" s="218"/>
      <c r="GE39" s="218"/>
      <c r="GF39" s="218"/>
      <c r="GG39" s="218"/>
      <c r="GH39" s="218"/>
      <c r="GI39" s="218"/>
      <c r="GJ39" s="218"/>
      <c r="GK39" s="218"/>
      <c r="GL39" s="236"/>
      <c r="GM39" s="218"/>
      <c r="GN39" s="60"/>
    </row>
    <row r="40" spans="1:196" ht="7.5" customHeight="1">
      <c r="A40" s="58"/>
      <c r="B40" s="59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218"/>
      <c r="N40" s="235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8"/>
      <c r="AG40" s="218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  <c r="AT40" s="236"/>
      <c r="AU40" s="218"/>
      <c r="AV40" s="60"/>
      <c r="AW40" s="57"/>
      <c r="AY40" s="28"/>
      <c r="AZ40" s="28"/>
      <c r="BJ40" s="218"/>
      <c r="BK40" s="235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  <c r="CL40" s="218"/>
      <c r="CM40" s="218"/>
      <c r="CN40" s="218"/>
      <c r="CO40" s="218"/>
      <c r="CP40" s="218"/>
      <c r="CQ40" s="236"/>
      <c r="CR40" s="218"/>
      <c r="CS40" s="60"/>
      <c r="CT40" s="5"/>
      <c r="CU40" s="6"/>
      <c r="CV40" s="58"/>
      <c r="CW40" s="59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218"/>
      <c r="DI40" s="235"/>
      <c r="DJ40" s="218"/>
      <c r="DK40" s="218"/>
      <c r="DL40" s="218"/>
      <c r="DM40" s="218"/>
      <c r="DN40" s="218"/>
      <c r="DO40" s="218"/>
      <c r="DP40" s="218"/>
      <c r="DQ40" s="218"/>
      <c r="DR40" s="218"/>
      <c r="DS40" s="218"/>
      <c r="DT40" s="218"/>
      <c r="DU40" s="218"/>
      <c r="DV40" s="218"/>
      <c r="DW40" s="218"/>
      <c r="DX40" s="218"/>
      <c r="DY40" s="218"/>
      <c r="DZ40" s="218"/>
      <c r="EA40" s="218"/>
      <c r="EB40" s="218"/>
      <c r="EC40" s="218"/>
      <c r="ED40" s="218"/>
      <c r="EE40" s="218"/>
      <c r="EF40" s="218"/>
      <c r="EG40" s="218"/>
      <c r="EH40" s="218"/>
      <c r="EI40" s="218"/>
      <c r="EJ40" s="218"/>
      <c r="EK40" s="218"/>
      <c r="EL40" s="218"/>
      <c r="EM40" s="218"/>
      <c r="EN40" s="218"/>
      <c r="EO40" s="236"/>
      <c r="EP40" s="218"/>
      <c r="EQ40" s="60"/>
      <c r="ER40" s="57"/>
      <c r="ET40" s="28"/>
      <c r="EU40" s="28"/>
      <c r="FE40" s="218"/>
      <c r="FF40" s="235"/>
      <c r="FG40" s="218"/>
      <c r="FH40" s="218"/>
      <c r="FI40" s="218"/>
      <c r="FJ40" s="218"/>
      <c r="FK40" s="218"/>
      <c r="FL40" s="218"/>
      <c r="FM40" s="218"/>
      <c r="FN40" s="218"/>
      <c r="FO40" s="218"/>
      <c r="FP40" s="218"/>
      <c r="FQ40" s="218"/>
      <c r="FR40" s="218"/>
      <c r="FS40" s="218"/>
      <c r="FT40" s="218"/>
      <c r="FU40" s="218"/>
      <c r="FV40" s="218"/>
      <c r="FW40" s="218"/>
      <c r="FX40" s="218"/>
      <c r="FY40" s="218"/>
      <c r="FZ40" s="218"/>
      <c r="GA40" s="218"/>
      <c r="GB40" s="218"/>
      <c r="GC40" s="218"/>
      <c r="GD40" s="218"/>
      <c r="GE40" s="218"/>
      <c r="GF40" s="218"/>
      <c r="GG40" s="218"/>
      <c r="GH40" s="218"/>
      <c r="GI40" s="218"/>
      <c r="GJ40" s="218"/>
      <c r="GK40" s="218"/>
      <c r="GL40" s="236"/>
      <c r="GM40" s="218"/>
      <c r="GN40" s="60"/>
    </row>
    <row r="41" spans="1:196" ht="9" customHeight="1">
      <c r="A41" s="58"/>
      <c r="B41" s="59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218"/>
      <c r="N41" s="235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236"/>
      <c r="AU41" s="218"/>
      <c r="AV41" s="60"/>
      <c r="AW41" s="57"/>
      <c r="AY41" s="28"/>
      <c r="AZ41" s="28"/>
      <c r="BJ41" s="218"/>
      <c r="BK41" s="235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  <c r="CL41" s="218"/>
      <c r="CM41" s="218"/>
      <c r="CN41" s="218"/>
      <c r="CO41" s="218"/>
      <c r="CP41" s="218"/>
      <c r="CQ41" s="236"/>
      <c r="CR41" s="218"/>
      <c r="CS41" s="60"/>
      <c r="CT41" s="5"/>
      <c r="CU41" s="6"/>
      <c r="CV41" s="58"/>
      <c r="CW41" s="59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218"/>
      <c r="DI41" s="235"/>
      <c r="DJ41" s="218"/>
      <c r="DK41" s="218"/>
      <c r="DL41" s="218"/>
      <c r="DM41" s="218"/>
      <c r="DN41" s="218"/>
      <c r="DO41" s="218"/>
      <c r="DP41" s="218"/>
      <c r="DQ41" s="218"/>
      <c r="DR41" s="218"/>
      <c r="DS41" s="218"/>
      <c r="DT41" s="218"/>
      <c r="DU41" s="218"/>
      <c r="DV41" s="218"/>
      <c r="DW41" s="218"/>
      <c r="DX41" s="218"/>
      <c r="DY41" s="218"/>
      <c r="DZ41" s="218"/>
      <c r="EA41" s="218"/>
      <c r="EB41" s="218"/>
      <c r="EC41" s="218"/>
      <c r="ED41" s="218"/>
      <c r="EE41" s="218"/>
      <c r="EF41" s="218"/>
      <c r="EG41" s="218"/>
      <c r="EH41" s="218"/>
      <c r="EI41" s="218"/>
      <c r="EJ41" s="218"/>
      <c r="EK41" s="218"/>
      <c r="EL41" s="218"/>
      <c r="EM41" s="218"/>
      <c r="EN41" s="218"/>
      <c r="EO41" s="236"/>
      <c r="EP41" s="218"/>
      <c r="EQ41" s="60"/>
      <c r="ER41" s="57"/>
      <c r="ET41" s="28"/>
      <c r="EU41" s="28"/>
      <c r="FE41" s="218"/>
      <c r="FF41" s="235"/>
      <c r="FG41" s="218"/>
      <c r="FH41" s="218"/>
      <c r="FI41" s="218"/>
      <c r="FJ41" s="218"/>
      <c r="FK41" s="218"/>
      <c r="FL41" s="218"/>
      <c r="FM41" s="218"/>
      <c r="FN41" s="218"/>
      <c r="FO41" s="218"/>
      <c r="FP41" s="218"/>
      <c r="FQ41" s="218"/>
      <c r="FR41" s="218"/>
      <c r="FS41" s="218"/>
      <c r="FT41" s="218"/>
      <c r="FU41" s="218"/>
      <c r="FV41" s="218"/>
      <c r="FW41" s="218"/>
      <c r="FX41" s="218"/>
      <c r="FY41" s="218"/>
      <c r="FZ41" s="218"/>
      <c r="GA41" s="218"/>
      <c r="GB41" s="218"/>
      <c r="GC41" s="218"/>
      <c r="GD41" s="218"/>
      <c r="GE41" s="218"/>
      <c r="GF41" s="218"/>
      <c r="GG41" s="218"/>
      <c r="GH41" s="218"/>
      <c r="GI41" s="218"/>
      <c r="GJ41" s="218"/>
      <c r="GK41" s="218"/>
      <c r="GL41" s="236"/>
      <c r="GM41" s="218"/>
      <c r="GN41" s="60"/>
    </row>
    <row r="42" spans="1:196" ht="9" customHeight="1">
      <c r="A42" s="58"/>
      <c r="B42" s="59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218"/>
      <c r="N42" s="235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36"/>
      <c r="AU42" s="218"/>
      <c r="AV42" s="60"/>
      <c r="AW42" s="57"/>
      <c r="AX42" s="228" t="s">
        <v>90</v>
      </c>
      <c r="AY42" s="229"/>
      <c r="AZ42" s="229"/>
      <c r="BA42" s="229"/>
      <c r="BB42" s="229"/>
      <c r="BC42" s="229"/>
      <c r="BD42" s="229"/>
      <c r="BE42" s="229"/>
      <c r="BF42" s="229"/>
      <c r="BG42" s="229"/>
      <c r="BH42" s="229"/>
      <c r="BI42" s="61"/>
      <c r="BJ42" s="218"/>
      <c r="BK42" s="235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  <c r="CL42" s="218"/>
      <c r="CM42" s="218"/>
      <c r="CN42" s="218"/>
      <c r="CO42" s="218"/>
      <c r="CP42" s="218"/>
      <c r="CQ42" s="236"/>
      <c r="CR42" s="218"/>
      <c r="CS42" s="60"/>
      <c r="CT42" s="5"/>
      <c r="CU42" s="6"/>
      <c r="CV42" s="58"/>
      <c r="CW42" s="59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218"/>
      <c r="DI42" s="235"/>
      <c r="DJ42" s="218"/>
      <c r="DK42" s="218"/>
      <c r="DL42" s="218"/>
      <c r="DM42" s="218"/>
      <c r="DN42" s="218"/>
      <c r="DO42" s="218"/>
      <c r="DP42" s="218"/>
      <c r="DQ42" s="218"/>
      <c r="DR42" s="218"/>
      <c r="DS42" s="218"/>
      <c r="DT42" s="218"/>
      <c r="DU42" s="218"/>
      <c r="DV42" s="218"/>
      <c r="DW42" s="218"/>
      <c r="DX42" s="218"/>
      <c r="DY42" s="218"/>
      <c r="DZ42" s="218"/>
      <c r="EA42" s="218"/>
      <c r="EB42" s="218"/>
      <c r="EC42" s="218"/>
      <c r="ED42" s="218"/>
      <c r="EE42" s="218"/>
      <c r="EF42" s="218"/>
      <c r="EG42" s="218"/>
      <c r="EH42" s="218"/>
      <c r="EI42" s="218"/>
      <c r="EJ42" s="218"/>
      <c r="EK42" s="218"/>
      <c r="EL42" s="218"/>
      <c r="EM42" s="218"/>
      <c r="EN42" s="218"/>
      <c r="EO42" s="236"/>
      <c r="EP42" s="218"/>
      <c r="EQ42" s="60"/>
      <c r="ER42" s="57"/>
      <c r="ES42" s="228" t="s">
        <v>90</v>
      </c>
      <c r="ET42" s="229"/>
      <c r="EU42" s="229"/>
      <c r="EV42" s="229"/>
      <c r="EW42" s="229"/>
      <c r="EX42" s="229"/>
      <c r="EY42" s="229"/>
      <c r="EZ42" s="229"/>
      <c r="FA42" s="229"/>
      <c r="FB42" s="229"/>
      <c r="FC42" s="229"/>
      <c r="FD42" s="61"/>
      <c r="FE42" s="218"/>
      <c r="FF42" s="235"/>
      <c r="FG42" s="218"/>
      <c r="FH42" s="218"/>
      <c r="FI42" s="218"/>
      <c r="FJ42" s="218"/>
      <c r="FK42" s="218"/>
      <c r="FL42" s="218"/>
      <c r="FM42" s="218"/>
      <c r="FN42" s="218"/>
      <c r="FO42" s="218"/>
      <c r="FP42" s="218"/>
      <c r="FQ42" s="218"/>
      <c r="FR42" s="218"/>
      <c r="FS42" s="218"/>
      <c r="FT42" s="218"/>
      <c r="FU42" s="218"/>
      <c r="FV42" s="218"/>
      <c r="FW42" s="218"/>
      <c r="FX42" s="218"/>
      <c r="FY42" s="218"/>
      <c r="FZ42" s="218"/>
      <c r="GA42" s="218"/>
      <c r="GB42" s="218"/>
      <c r="GC42" s="218"/>
      <c r="GD42" s="218"/>
      <c r="GE42" s="218"/>
      <c r="GF42" s="218"/>
      <c r="GG42" s="218"/>
      <c r="GH42" s="218"/>
      <c r="GI42" s="218"/>
      <c r="GJ42" s="218"/>
      <c r="GK42" s="218"/>
      <c r="GL42" s="236"/>
      <c r="GM42" s="218"/>
      <c r="GN42" s="60"/>
    </row>
    <row r="43" spans="1:196" ht="9.75" customHeight="1">
      <c r="A43" s="58"/>
      <c r="B43" s="59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218"/>
      <c r="N43" s="237"/>
      <c r="O43" s="238"/>
      <c r="P43" s="238"/>
      <c r="Q43" s="238"/>
      <c r="R43" s="238"/>
      <c r="S43" s="238"/>
      <c r="T43" s="238"/>
      <c r="U43" s="238"/>
      <c r="V43" s="238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38"/>
      <c r="AT43" s="239"/>
      <c r="AU43" s="218"/>
      <c r="AV43" s="60"/>
      <c r="AW43" s="57"/>
      <c r="AX43" s="229"/>
      <c r="AY43" s="229"/>
      <c r="AZ43" s="229"/>
      <c r="BA43" s="229"/>
      <c r="BB43" s="229"/>
      <c r="BC43" s="229"/>
      <c r="BD43" s="229"/>
      <c r="BE43" s="229"/>
      <c r="BF43" s="229"/>
      <c r="BG43" s="229"/>
      <c r="BH43" s="229"/>
      <c r="BI43" s="61"/>
      <c r="BJ43" s="218"/>
      <c r="BK43" s="237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9"/>
      <c r="CR43" s="218"/>
      <c r="CS43" s="60"/>
      <c r="CT43" s="5"/>
      <c r="CU43" s="6"/>
      <c r="CV43" s="58"/>
      <c r="CW43" s="59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218"/>
      <c r="DI43" s="237"/>
      <c r="DJ43" s="238"/>
      <c r="DK43" s="238"/>
      <c r="DL43" s="238"/>
      <c r="DM43" s="238"/>
      <c r="DN43" s="238"/>
      <c r="DO43" s="238"/>
      <c r="DP43" s="238"/>
      <c r="DQ43" s="238"/>
      <c r="DR43" s="238"/>
      <c r="DS43" s="238"/>
      <c r="DT43" s="238"/>
      <c r="DU43" s="238"/>
      <c r="DV43" s="238"/>
      <c r="DW43" s="238"/>
      <c r="DX43" s="238"/>
      <c r="DY43" s="238"/>
      <c r="DZ43" s="238"/>
      <c r="EA43" s="238"/>
      <c r="EB43" s="238"/>
      <c r="EC43" s="238"/>
      <c r="ED43" s="238"/>
      <c r="EE43" s="238"/>
      <c r="EF43" s="238"/>
      <c r="EG43" s="238"/>
      <c r="EH43" s="238"/>
      <c r="EI43" s="238"/>
      <c r="EJ43" s="238"/>
      <c r="EK43" s="238"/>
      <c r="EL43" s="238"/>
      <c r="EM43" s="238"/>
      <c r="EN43" s="238"/>
      <c r="EO43" s="239"/>
      <c r="EP43" s="218"/>
      <c r="EQ43" s="60"/>
      <c r="ER43" s="57"/>
      <c r="ES43" s="229"/>
      <c r="ET43" s="229"/>
      <c r="EU43" s="229"/>
      <c r="EV43" s="229"/>
      <c r="EW43" s="229"/>
      <c r="EX43" s="229"/>
      <c r="EY43" s="229"/>
      <c r="EZ43" s="229"/>
      <c r="FA43" s="229"/>
      <c r="FB43" s="229"/>
      <c r="FC43" s="229"/>
      <c r="FD43" s="61"/>
      <c r="FE43" s="218"/>
      <c r="FF43" s="237"/>
      <c r="FG43" s="238"/>
      <c r="FH43" s="238"/>
      <c r="FI43" s="238"/>
      <c r="FJ43" s="238"/>
      <c r="FK43" s="238"/>
      <c r="FL43" s="238"/>
      <c r="FM43" s="238"/>
      <c r="FN43" s="238"/>
      <c r="FO43" s="238"/>
      <c r="FP43" s="238"/>
      <c r="FQ43" s="238"/>
      <c r="FR43" s="238"/>
      <c r="FS43" s="238"/>
      <c r="FT43" s="238"/>
      <c r="FU43" s="238"/>
      <c r="FV43" s="238"/>
      <c r="FW43" s="238"/>
      <c r="FX43" s="238"/>
      <c r="FY43" s="238"/>
      <c r="FZ43" s="238"/>
      <c r="GA43" s="238"/>
      <c r="GB43" s="238"/>
      <c r="GC43" s="238"/>
      <c r="GD43" s="238"/>
      <c r="GE43" s="238"/>
      <c r="GF43" s="238"/>
      <c r="GG43" s="238"/>
      <c r="GH43" s="238"/>
      <c r="GI43" s="238"/>
      <c r="GJ43" s="238"/>
      <c r="GK43" s="238"/>
      <c r="GL43" s="239"/>
      <c r="GM43" s="218"/>
      <c r="GN43" s="60"/>
    </row>
    <row r="44" spans="1:196" ht="2.25" customHeight="1">
      <c r="A44" s="58"/>
      <c r="B44" s="59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225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60"/>
      <c r="AW44" s="57"/>
      <c r="AX44" s="229"/>
      <c r="AY44" s="229"/>
      <c r="AZ44" s="229"/>
      <c r="BA44" s="229"/>
      <c r="BB44" s="229"/>
      <c r="BC44" s="229"/>
      <c r="BD44" s="229"/>
      <c r="BE44" s="229"/>
      <c r="BF44" s="229"/>
      <c r="BG44" s="229"/>
      <c r="BH44" s="229"/>
      <c r="BI44" s="61"/>
      <c r="BJ44" s="225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18"/>
      <c r="CP44" s="218"/>
      <c r="CQ44" s="218"/>
      <c r="CR44" s="218"/>
      <c r="CS44" s="60"/>
      <c r="CT44" s="5"/>
      <c r="CU44" s="6"/>
      <c r="CV44" s="58"/>
      <c r="CW44" s="59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225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60"/>
      <c r="ER44" s="57"/>
      <c r="ES44" s="229"/>
      <c r="ET44" s="229"/>
      <c r="EU44" s="229"/>
      <c r="EV44" s="229"/>
      <c r="EW44" s="229"/>
      <c r="EX44" s="229"/>
      <c r="EY44" s="229"/>
      <c r="EZ44" s="229"/>
      <c r="FA44" s="229"/>
      <c r="FB44" s="229"/>
      <c r="FC44" s="229"/>
      <c r="FD44" s="61"/>
      <c r="FE44" s="225"/>
      <c r="FF44" s="218"/>
      <c r="FG44" s="218"/>
      <c r="FH44" s="218"/>
      <c r="FI44" s="218"/>
      <c r="FJ44" s="218"/>
      <c r="FK44" s="218"/>
      <c r="FL44" s="218"/>
      <c r="FM44" s="218"/>
      <c r="FN44" s="218"/>
      <c r="FO44" s="218"/>
      <c r="FP44" s="218"/>
      <c r="FQ44" s="218"/>
      <c r="FR44" s="218"/>
      <c r="FS44" s="218"/>
      <c r="FT44" s="218"/>
      <c r="FU44" s="218"/>
      <c r="FV44" s="218"/>
      <c r="FW44" s="218"/>
      <c r="FX44" s="218"/>
      <c r="FY44" s="218"/>
      <c r="FZ44" s="218"/>
      <c r="GA44" s="218"/>
      <c r="GB44" s="218"/>
      <c r="GC44" s="218"/>
      <c r="GD44" s="218"/>
      <c r="GE44" s="218"/>
      <c r="GF44" s="218"/>
      <c r="GG44" s="218"/>
      <c r="GH44" s="218"/>
      <c r="GI44" s="218"/>
      <c r="GJ44" s="218"/>
      <c r="GK44" s="218"/>
      <c r="GL44" s="218"/>
      <c r="GM44" s="218"/>
      <c r="GN44" s="60"/>
    </row>
    <row r="45" spans="1:196" ht="9" customHeight="1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3"/>
      <c r="O45" s="63"/>
      <c r="Z45" s="230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8"/>
      <c r="AV45" s="28"/>
      <c r="AW45" s="57"/>
      <c r="AX45" s="229"/>
      <c r="AY45" s="229"/>
      <c r="AZ45" s="229"/>
      <c r="BA45" s="229"/>
      <c r="BB45" s="229"/>
      <c r="BC45" s="229"/>
      <c r="BD45" s="229"/>
      <c r="BE45" s="229"/>
      <c r="BF45" s="229"/>
      <c r="BG45" s="229"/>
      <c r="BH45" s="229"/>
      <c r="BI45" s="61"/>
      <c r="BJ45" s="61"/>
      <c r="BK45" s="63"/>
      <c r="BL45" s="63"/>
      <c r="BW45" s="230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  <c r="CL45" s="218"/>
      <c r="CM45" s="218"/>
      <c r="CN45" s="218"/>
      <c r="CO45" s="218"/>
      <c r="CP45" s="218"/>
      <c r="CQ45" s="218"/>
      <c r="CR45" s="28"/>
      <c r="CS45" s="28"/>
      <c r="CT45" s="5"/>
      <c r="CU45" s="6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3"/>
      <c r="DJ45" s="63"/>
      <c r="DU45" s="230"/>
      <c r="DV45" s="218"/>
      <c r="DW45" s="218"/>
      <c r="DX45" s="218"/>
      <c r="DY45" s="218"/>
      <c r="DZ45" s="218"/>
      <c r="EA45" s="218"/>
      <c r="EB45" s="218"/>
      <c r="EC45" s="218"/>
      <c r="ED45" s="218"/>
      <c r="EE45" s="218"/>
      <c r="EF45" s="218"/>
      <c r="EG45" s="218"/>
      <c r="EH45" s="218"/>
      <c r="EI45" s="218"/>
      <c r="EJ45" s="218"/>
      <c r="EK45" s="218"/>
      <c r="EL45" s="218"/>
      <c r="EM45" s="218"/>
      <c r="EN45" s="218"/>
      <c r="EO45" s="218"/>
      <c r="EP45" s="28"/>
      <c r="EQ45" s="28"/>
      <c r="ER45" s="57"/>
      <c r="ES45" s="229"/>
      <c r="ET45" s="229"/>
      <c r="EU45" s="229"/>
      <c r="EV45" s="229"/>
      <c r="EW45" s="229"/>
      <c r="EX45" s="229"/>
      <c r="EY45" s="229"/>
      <c r="EZ45" s="229"/>
      <c r="FA45" s="229"/>
      <c r="FB45" s="229"/>
      <c r="FC45" s="229"/>
      <c r="FD45" s="61"/>
      <c r="FE45" s="61"/>
      <c r="FF45" s="63"/>
      <c r="FG45" s="63"/>
      <c r="FR45" s="230"/>
      <c r="FS45" s="218"/>
      <c r="FT45" s="218"/>
      <c r="FU45" s="218"/>
      <c r="FV45" s="218"/>
      <c r="FW45" s="218"/>
      <c r="FX45" s="218"/>
      <c r="FY45" s="218"/>
      <c r="FZ45" s="218"/>
      <c r="GA45" s="218"/>
      <c r="GB45" s="218"/>
      <c r="GC45" s="218"/>
      <c r="GD45" s="218"/>
      <c r="GE45" s="218"/>
      <c r="GF45" s="218"/>
      <c r="GG45" s="218"/>
      <c r="GH45" s="218"/>
      <c r="GI45" s="218"/>
      <c r="GJ45" s="218"/>
      <c r="GK45" s="218"/>
      <c r="GL45" s="218"/>
      <c r="GM45" s="28"/>
      <c r="GN45" s="28"/>
    </row>
    <row r="46" spans="1:196" ht="9" customHeight="1">
      <c r="A46" s="241" t="s">
        <v>91</v>
      </c>
      <c r="B46" s="218"/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64"/>
      <c r="N46" s="63"/>
      <c r="O46" s="63"/>
      <c r="V46" s="65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8"/>
      <c r="AV46" s="28"/>
      <c r="AW46" s="57"/>
      <c r="AX46" s="229"/>
      <c r="AY46" s="229"/>
      <c r="AZ46" s="229"/>
      <c r="BA46" s="229"/>
      <c r="BB46" s="229"/>
      <c r="BC46" s="229"/>
      <c r="BD46" s="229"/>
      <c r="BE46" s="229"/>
      <c r="BF46" s="229"/>
      <c r="BG46" s="229"/>
      <c r="BH46" s="229"/>
      <c r="BI46" s="61"/>
      <c r="BJ46" s="61"/>
      <c r="BK46" s="63"/>
      <c r="BL46" s="63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  <c r="CL46" s="218"/>
      <c r="CM46" s="218"/>
      <c r="CN46" s="218"/>
      <c r="CO46" s="218"/>
      <c r="CP46" s="218"/>
      <c r="CQ46" s="218"/>
      <c r="CR46" s="28"/>
      <c r="CS46" s="28"/>
      <c r="CT46" s="5"/>
      <c r="CU46" s="6"/>
      <c r="CV46" s="241" t="s">
        <v>91</v>
      </c>
      <c r="CW46" s="218"/>
      <c r="CX46" s="218"/>
      <c r="CY46" s="218"/>
      <c r="CZ46" s="218"/>
      <c r="DA46" s="218"/>
      <c r="DB46" s="218"/>
      <c r="DC46" s="218"/>
      <c r="DD46" s="218"/>
      <c r="DE46" s="218"/>
      <c r="DF46" s="218"/>
      <c r="DG46" s="218"/>
      <c r="DH46" s="64"/>
      <c r="DI46" s="63"/>
      <c r="DJ46" s="63"/>
      <c r="DQ46" s="65"/>
      <c r="DU46" s="218"/>
      <c r="DV46" s="218"/>
      <c r="DW46" s="218"/>
      <c r="DX46" s="218"/>
      <c r="DY46" s="218"/>
      <c r="DZ46" s="218"/>
      <c r="EA46" s="218"/>
      <c r="EB46" s="218"/>
      <c r="EC46" s="218"/>
      <c r="ED46" s="218"/>
      <c r="EE46" s="218"/>
      <c r="EF46" s="218"/>
      <c r="EG46" s="218"/>
      <c r="EH46" s="218"/>
      <c r="EI46" s="218"/>
      <c r="EJ46" s="218"/>
      <c r="EK46" s="218"/>
      <c r="EL46" s="218"/>
      <c r="EM46" s="218"/>
      <c r="EN46" s="218"/>
      <c r="EO46" s="218"/>
      <c r="EP46" s="28"/>
      <c r="EQ46" s="28"/>
      <c r="ER46" s="57"/>
      <c r="ES46" s="229"/>
      <c r="ET46" s="229"/>
      <c r="EU46" s="229"/>
      <c r="EV46" s="229"/>
      <c r="EW46" s="229"/>
      <c r="EX46" s="229"/>
      <c r="EY46" s="229"/>
      <c r="EZ46" s="229"/>
      <c r="FA46" s="229"/>
      <c r="FB46" s="229"/>
      <c r="FC46" s="229"/>
      <c r="FD46" s="61"/>
      <c r="FE46" s="61"/>
      <c r="FF46" s="63"/>
      <c r="FG46" s="63"/>
      <c r="FR46" s="218"/>
      <c r="FS46" s="218"/>
      <c r="FT46" s="218"/>
      <c r="FU46" s="218"/>
      <c r="FV46" s="218"/>
      <c r="FW46" s="218"/>
      <c r="FX46" s="218"/>
      <c r="FY46" s="218"/>
      <c r="FZ46" s="218"/>
      <c r="GA46" s="218"/>
      <c r="GB46" s="218"/>
      <c r="GC46" s="218"/>
      <c r="GD46" s="218"/>
      <c r="GE46" s="218"/>
      <c r="GF46" s="218"/>
      <c r="GG46" s="218"/>
      <c r="GH46" s="218"/>
      <c r="GI46" s="218"/>
      <c r="GJ46" s="218"/>
      <c r="GK46" s="218"/>
      <c r="GL46" s="218"/>
      <c r="GM46" s="28"/>
      <c r="GN46" s="28"/>
    </row>
    <row r="47" spans="1:196" ht="9" customHeight="1">
      <c r="A47" s="218"/>
      <c r="B47" s="218"/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64"/>
      <c r="N47" s="227"/>
      <c r="O47" s="221"/>
      <c r="P47" s="221"/>
      <c r="Q47" s="221"/>
      <c r="R47" s="221"/>
      <c r="S47" s="221"/>
      <c r="T47" s="221"/>
      <c r="U47" s="221"/>
      <c r="V47" s="221"/>
      <c r="W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66"/>
      <c r="AV47" s="67"/>
      <c r="AW47" s="28"/>
      <c r="AX47" s="229"/>
      <c r="AY47" s="229"/>
      <c r="AZ47" s="229"/>
      <c r="BA47" s="229"/>
      <c r="BB47" s="229"/>
      <c r="BC47" s="229"/>
      <c r="BD47" s="229"/>
      <c r="BE47" s="229"/>
      <c r="BF47" s="229"/>
      <c r="BG47" s="229"/>
      <c r="BH47" s="229"/>
      <c r="BI47" s="61"/>
      <c r="BJ47" s="61"/>
      <c r="BK47" s="227"/>
      <c r="BL47" s="221"/>
      <c r="BM47" s="221"/>
      <c r="BN47" s="221"/>
      <c r="BO47" s="221"/>
      <c r="BP47" s="221"/>
      <c r="BQ47" s="221"/>
      <c r="BR47" s="221"/>
      <c r="BS47" s="221"/>
      <c r="BT47" s="221"/>
      <c r="BW47" s="221"/>
      <c r="BX47" s="221"/>
      <c r="BY47" s="221"/>
      <c r="BZ47" s="221"/>
      <c r="CA47" s="221"/>
      <c r="CB47" s="221"/>
      <c r="CC47" s="221"/>
      <c r="CD47" s="221"/>
      <c r="CE47" s="221"/>
      <c r="CF47" s="221"/>
      <c r="CG47" s="221"/>
      <c r="CH47" s="221"/>
      <c r="CI47" s="221"/>
      <c r="CJ47" s="221"/>
      <c r="CK47" s="221"/>
      <c r="CL47" s="221"/>
      <c r="CM47" s="221"/>
      <c r="CN47" s="221"/>
      <c r="CO47" s="221"/>
      <c r="CP47" s="221"/>
      <c r="CQ47" s="221"/>
      <c r="CR47" s="66"/>
      <c r="CS47" s="66"/>
      <c r="CT47" s="5"/>
      <c r="CU47" s="6"/>
      <c r="CV47" s="218"/>
      <c r="CW47" s="218"/>
      <c r="CX47" s="218"/>
      <c r="CY47" s="218"/>
      <c r="CZ47" s="218"/>
      <c r="DA47" s="218"/>
      <c r="DB47" s="218"/>
      <c r="DC47" s="218"/>
      <c r="DD47" s="218"/>
      <c r="DE47" s="218"/>
      <c r="DF47" s="218"/>
      <c r="DG47" s="218"/>
      <c r="DH47" s="64"/>
      <c r="DI47" s="227"/>
      <c r="DJ47" s="221"/>
      <c r="DK47" s="221"/>
      <c r="DL47" s="221"/>
      <c r="DM47" s="221"/>
      <c r="DN47" s="221"/>
      <c r="DO47" s="221"/>
      <c r="DP47" s="221"/>
      <c r="DQ47" s="221"/>
      <c r="DR47" s="221"/>
      <c r="DU47" s="221"/>
      <c r="DV47" s="221"/>
      <c r="DW47" s="221"/>
      <c r="DX47" s="221"/>
      <c r="DY47" s="221"/>
      <c r="DZ47" s="221"/>
      <c r="EA47" s="221"/>
      <c r="EB47" s="221"/>
      <c r="EC47" s="221"/>
      <c r="ED47" s="221"/>
      <c r="EE47" s="221"/>
      <c r="EF47" s="221"/>
      <c r="EG47" s="221"/>
      <c r="EH47" s="221"/>
      <c r="EI47" s="221"/>
      <c r="EJ47" s="221"/>
      <c r="EK47" s="221"/>
      <c r="EL47" s="221"/>
      <c r="EM47" s="221"/>
      <c r="EN47" s="221"/>
      <c r="EO47" s="221"/>
      <c r="EP47" s="66"/>
      <c r="EQ47" s="67"/>
      <c r="ER47" s="28"/>
      <c r="ES47" s="229"/>
      <c r="ET47" s="229"/>
      <c r="EU47" s="229"/>
      <c r="EV47" s="229"/>
      <c r="EW47" s="229"/>
      <c r="EX47" s="229"/>
      <c r="EY47" s="229"/>
      <c r="EZ47" s="229"/>
      <c r="FA47" s="229"/>
      <c r="FB47" s="229"/>
      <c r="FC47" s="229"/>
      <c r="FD47" s="61"/>
      <c r="FE47" s="61"/>
      <c r="FF47" s="227"/>
      <c r="FG47" s="221"/>
      <c r="FH47" s="221"/>
      <c r="FI47" s="221"/>
      <c r="FJ47" s="221"/>
      <c r="FK47" s="221"/>
      <c r="FL47" s="221"/>
      <c r="FM47" s="221"/>
      <c r="FN47" s="221"/>
      <c r="FO47" s="221"/>
      <c r="FR47" s="221"/>
      <c r="FS47" s="221"/>
      <c r="FT47" s="221"/>
      <c r="FU47" s="221"/>
      <c r="FV47" s="221"/>
      <c r="FW47" s="221"/>
      <c r="FX47" s="221"/>
      <c r="FY47" s="221"/>
      <c r="FZ47" s="221"/>
      <c r="GA47" s="221"/>
      <c r="GB47" s="221"/>
      <c r="GC47" s="221"/>
      <c r="GD47" s="221"/>
      <c r="GE47" s="221"/>
      <c r="GF47" s="221"/>
      <c r="GG47" s="221"/>
      <c r="GH47" s="221"/>
      <c r="GI47" s="221"/>
      <c r="GJ47" s="221"/>
      <c r="GK47" s="221"/>
      <c r="GL47" s="221"/>
      <c r="GM47" s="66"/>
      <c r="GN47" s="66"/>
    </row>
    <row r="48" spans="1:196" ht="8.25" customHeight="1">
      <c r="A48" s="218"/>
      <c r="B48" s="218"/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64"/>
      <c r="N48" s="217" t="s">
        <v>92</v>
      </c>
      <c r="O48" s="218"/>
      <c r="P48" s="218"/>
      <c r="Q48" s="218"/>
      <c r="R48" s="218"/>
      <c r="S48" s="218"/>
      <c r="T48" s="218"/>
      <c r="U48" s="218"/>
      <c r="V48" s="218"/>
      <c r="W48" s="218"/>
      <c r="X48" s="1"/>
      <c r="Y48" s="1"/>
      <c r="Z48" s="217" t="s">
        <v>93</v>
      </c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69"/>
      <c r="AV48" s="70"/>
      <c r="AW48" s="28"/>
      <c r="AX48" s="229"/>
      <c r="AY48" s="229"/>
      <c r="AZ48" s="229"/>
      <c r="BA48" s="229"/>
      <c r="BB48" s="229"/>
      <c r="BC48" s="229"/>
      <c r="BD48" s="229"/>
      <c r="BE48" s="229"/>
      <c r="BF48" s="229"/>
      <c r="BG48" s="229"/>
      <c r="BH48" s="229"/>
      <c r="BI48" s="61"/>
      <c r="BJ48" s="61"/>
      <c r="BK48" s="217" t="s">
        <v>92</v>
      </c>
      <c r="BL48" s="218"/>
      <c r="BM48" s="218"/>
      <c r="BN48" s="218"/>
      <c r="BO48" s="218"/>
      <c r="BP48" s="218"/>
      <c r="BQ48" s="218"/>
      <c r="BR48" s="218"/>
      <c r="BS48" s="218"/>
      <c r="BT48" s="218"/>
      <c r="BW48" s="217" t="s">
        <v>93</v>
      </c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  <c r="CL48" s="218"/>
      <c r="CM48" s="218"/>
      <c r="CN48" s="218"/>
      <c r="CO48" s="218"/>
      <c r="CP48" s="218"/>
      <c r="CQ48" s="218"/>
      <c r="CR48" s="69"/>
      <c r="CS48" s="69"/>
      <c r="CT48" s="5"/>
      <c r="CU48" s="6"/>
      <c r="CV48" s="218"/>
      <c r="CW48" s="218"/>
      <c r="CX48" s="218"/>
      <c r="CY48" s="218"/>
      <c r="CZ48" s="218"/>
      <c r="DA48" s="218"/>
      <c r="DB48" s="218"/>
      <c r="DC48" s="218"/>
      <c r="DD48" s="218"/>
      <c r="DE48" s="218"/>
      <c r="DF48" s="218"/>
      <c r="DG48" s="218"/>
      <c r="DH48" s="64"/>
      <c r="DI48" s="217" t="s">
        <v>92</v>
      </c>
      <c r="DJ48" s="218"/>
      <c r="DK48" s="218"/>
      <c r="DL48" s="218"/>
      <c r="DM48" s="218"/>
      <c r="DN48" s="218"/>
      <c r="DO48" s="218"/>
      <c r="DP48" s="218"/>
      <c r="DQ48" s="218"/>
      <c r="DR48" s="218"/>
      <c r="DS48" s="1"/>
      <c r="DT48" s="1"/>
      <c r="DU48" s="217" t="s">
        <v>93</v>
      </c>
      <c r="DV48" s="218"/>
      <c r="DW48" s="218"/>
      <c r="DX48" s="218"/>
      <c r="DY48" s="218"/>
      <c r="DZ48" s="218"/>
      <c r="EA48" s="218"/>
      <c r="EB48" s="218"/>
      <c r="EC48" s="218"/>
      <c r="ED48" s="218"/>
      <c r="EE48" s="218"/>
      <c r="EF48" s="218"/>
      <c r="EG48" s="218"/>
      <c r="EH48" s="218"/>
      <c r="EI48" s="218"/>
      <c r="EJ48" s="218"/>
      <c r="EK48" s="218"/>
      <c r="EL48" s="218"/>
      <c r="EM48" s="218"/>
      <c r="EN48" s="218"/>
      <c r="EO48" s="218"/>
      <c r="EP48" s="69"/>
      <c r="EQ48" s="70"/>
      <c r="ER48" s="28"/>
      <c r="ES48" s="229"/>
      <c r="ET48" s="229"/>
      <c r="EU48" s="229"/>
      <c r="EV48" s="229"/>
      <c r="EW48" s="229"/>
      <c r="EX48" s="229"/>
      <c r="EY48" s="229"/>
      <c r="EZ48" s="229"/>
      <c r="FA48" s="229"/>
      <c r="FB48" s="229"/>
      <c r="FC48" s="229"/>
      <c r="FD48" s="61"/>
      <c r="FE48" s="61"/>
      <c r="FF48" s="217" t="s">
        <v>92</v>
      </c>
      <c r="FG48" s="218"/>
      <c r="FH48" s="218"/>
      <c r="FI48" s="218"/>
      <c r="FJ48" s="218"/>
      <c r="FK48" s="218"/>
      <c r="FL48" s="218"/>
      <c r="FM48" s="218"/>
      <c r="FN48" s="218"/>
      <c r="FO48" s="218"/>
      <c r="FR48" s="217" t="s">
        <v>93</v>
      </c>
      <c r="FS48" s="218"/>
      <c r="FT48" s="218"/>
      <c r="FU48" s="218"/>
      <c r="FV48" s="218"/>
      <c r="FW48" s="218"/>
      <c r="FX48" s="218"/>
      <c r="FY48" s="218"/>
      <c r="FZ48" s="218"/>
      <c r="GA48" s="218"/>
      <c r="GB48" s="218"/>
      <c r="GC48" s="218"/>
      <c r="GD48" s="218"/>
      <c r="GE48" s="218"/>
      <c r="GF48" s="218"/>
      <c r="GG48" s="218"/>
      <c r="GH48" s="218"/>
      <c r="GI48" s="218"/>
      <c r="GJ48" s="218"/>
      <c r="GK48" s="218"/>
      <c r="GL48" s="218"/>
      <c r="GM48" s="69"/>
      <c r="GN48" s="69"/>
    </row>
    <row r="49" spans="1:196" ht="4.5" customHeight="1">
      <c r="A49" s="64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3"/>
      <c r="Y49" s="73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4"/>
      <c r="AV49" s="74"/>
      <c r="AW49" s="28"/>
      <c r="AX49" s="229"/>
      <c r="AY49" s="229"/>
      <c r="AZ49" s="229"/>
      <c r="BA49" s="229"/>
      <c r="BB49" s="229"/>
      <c r="BC49" s="229"/>
      <c r="BD49" s="229"/>
      <c r="BE49" s="229"/>
      <c r="BF49" s="229"/>
      <c r="BG49" s="229"/>
      <c r="BH49" s="229"/>
      <c r="BI49" s="61"/>
      <c r="BJ49" s="61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9"/>
      <c r="CS49" s="69"/>
      <c r="CT49" s="5"/>
      <c r="CU49" s="6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3"/>
      <c r="DT49" s="73"/>
      <c r="DU49" s="72"/>
      <c r="DV49" s="72"/>
      <c r="DW49" s="72"/>
      <c r="DX49" s="72"/>
      <c r="DY49" s="72"/>
      <c r="DZ49" s="72"/>
      <c r="EA49" s="72"/>
      <c r="EB49" s="72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4"/>
      <c r="ER49" s="28"/>
      <c r="ES49" s="229"/>
      <c r="ET49" s="229"/>
      <c r="EU49" s="229"/>
      <c r="EV49" s="229"/>
      <c r="EW49" s="229"/>
      <c r="EX49" s="229"/>
      <c r="EY49" s="229"/>
      <c r="EZ49" s="229"/>
      <c r="FA49" s="229"/>
      <c r="FB49" s="229"/>
      <c r="FC49" s="229"/>
      <c r="FD49" s="61"/>
      <c r="FE49" s="61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9"/>
      <c r="GN49" s="69"/>
    </row>
    <row r="50" spans="1:196" ht="4.5" customHeight="1">
      <c r="A50" s="28"/>
      <c r="B50" s="29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28" t="s">
        <v>94</v>
      </c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6"/>
      <c r="CS50" s="6"/>
      <c r="CT50" s="5"/>
      <c r="CU50" s="6"/>
      <c r="CV50" s="6"/>
      <c r="CW50" s="29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28" t="s">
        <v>94</v>
      </c>
      <c r="ET50" s="218"/>
      <c r="EU50" s="218"/>
      <c r="EV50" s="218"/>
      <c r="EW50" s="218"/>
      <c r="EX50" s="218"/>
      <c r="EY50" s="218"/>
      <c r="EZ50" s="218"/>
      <c r="FA50" s="218"/>
      <c r="FB50" s="218"/>
      <c r="FC50" s="218"/>
      <c r="FD50" s="218"/>
      <c r="FE50" s="21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6"/>
      <c r="GN50" s="6"/>
    </row>
    <row r="51" spans="1:196" ht="9" customHeight="1">
      <c r="A51" s="242" t="s">
        <v>95</v>
      </c>
      <c r="B51" s="218"/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75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76"/>
      <c r="AW51" s="2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6"/>
      <c r="CS51" s="6"/>
      <c r="CT51" s="5"/>
      <c r="CU51" s="6"/>
      <c r="CV51" s="242" t="s">
        <v>95</v>
      </c>
      <c r="CW51" s="218"/>
      <c r="CX51" s="218"/>
      <c r="CY51" s="218"/>
      <c r="CZ51" s="218"/>
      <c r="DA51" s="218"/>
      <c r="DB51" s="218"/>
      <c r="DC51" s="218"/>
      <c r="DD51" s="218"/>
      <c r="DE51" s="218"/>
      <c r="DF51" s="218"/>
      <c r="DG51" s="218"/>
      <c r="DH51" s="75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76"/>
      <c r="ER51" s="28"/>
      <c r="ES51" s="218"/>
      <c r="ET51" s="218"/>
      <c r="EU51" s="218"/>
      <c r="EV51" s="218"/>
      <c r="EW51" s="218"/>
      <c r="EX51" s="218"/>
      <c r="EY51" s="218"/>
      <c r="EZ51" s="218"/>
      <c r="FA51" s="218"/>
      <c r="FB51" s="218"/>
      <c r="FC51" s="218"/>
      <c r="FD51" s="218"/>
      <c r="FE51" s="21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6"/>
      <c r="GN51" s="6"/>
    </row>
    <row r="52" spans="1:196" ht="11.25" customHeight="1">
      <c r="A52" s="218"/>
      <c r="B52" s="218"/>
      <c r="C52" s="218"/>
      <c r="D52" s="218"/>
      <c r="E52" s="218"/>
      <c r="F52" s="218"/>
      <c r="G52" s="218"/>
      <c r="H52" s="218"/>
      <c r="I52" s="218"/>
      <c r="J52" s="218"/>
      <c r="K52" s="218"/>
      <c r="L52" s="218"/>
      <c r="M52" s="75"/>
      <c r="N52" s="227"/>
      <c r="O52" s="221"/>
      <c r="P52" s="221"/>
      <c r="Q52" s="221"/>
      <c r="R52" s="221"/>
      <c r="S52" s="221"/>
      <c r="T52" s="221"/>
      <c r="U52" s="221"/>
      <c r="V52" s="221"/>
      <c r="W52" s="221"/>
      <c r="Z52" s="226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8"/>
      <c r="AV52" s="76"/>
      <c r="AW52" s="2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27"/>
      <c r="BL52" s="221"/>
      <c r="BM52" s="221"/>
      <c r="BN52" s="221"/>
      <c r="BO52" s="221"/>
      <c r="BP52" s="221"/>
      <c r="BQ52" s="221"/>
      <c r="BR52" s="221"/>
      <c r="BS52" s="221"/>
      <c r="BT52" s="221"/>
      <c r="BU52" s="221"/>
      <c r="BW52" s="227"/>
      <c r="BX52" s="221"/>
      <c r="BY52" s="221"/>
      <c r="BZ52" s="221"/>
      <c r="CA52" s="221"/>
      <c r="CB52" s="221"/>
      <c r="CC52" s="221"/>
      <c r="CD52" s="221"/>
      <c r="CE52" s="221"/>
      <c r="CF52" s="221"/>
      <c r="CG52" s="221"/>
      <c r="CH52" s="221"/>
      <c r="CI52" s="221"/>
      <c r="CJ52" s="221"/>
      <c r="CK52" s="221"/>
      <c r="CL52" s="221"/>
      <c r="CM52" s="221"/>
      <c r="CN52" s="221"/>
      <c r="CO52" s="221"/>
      <c r="CP52" s="221"/>
      <c r="CQ52" s="221"/>
      <c r="CR52" s="6"/>
      <c r="CS52" s="6"/>
      <c r="CT52" s="5"/>
      <c r="CU52" s="6"/>
      <c r="CV52" s="218"/>
      <c r="CW52" s="218"/>
      <c r="CX52" s="218"/>
      <c r="CY52" s="218"/>
      <c r="CZ52" s="218"/>
      <c r="DA52" s="218"/>
      <c r="DB52" s="218"/>
      <c r="DC52" s="218"/>
      <c r="DD52" s="218"/>
      <c r="DE52" s="218"/>
      <c r="DF52" s="218"/>
      <c r="DG52" s="218"/>
      <c r="DH52" s="75"/>
      <c r="DI52" s="227"/>
      <c r="DJ52" s="221"/>
      <c r="DK52" s="221"/>
      <c r="DL52" s="221"/>
      <c r="DM52" s="221"/>
      <c r="DN52" s="221"/>
      <c r="DO52" s="221"/>
      <c r="DP52" s="221"/>
      <c r="DQ52" s="221"/>
      <c r="DR52" s="221"/>
      <c r="DU52" s="226"/>
      <c r="DV52" s="221"/>
      <c r="DW52" s="221"/>
      <c r="DX52" s="221"/>
      <c r="DY52" s="221"/>
      <c r="DZ52" s="221"/>
      <c r="EA52" s="221"/>
      <c r="EB52" s="221"/>
      <c r="EC52" s="221"/>
      <c r="ED52" s="221"/>
      <c r="EE52" s="221"/>
      <c r="EF52" s="221"/>
      <c r="EG52" s="221"/>
      <c r="EH52" s="221"/>
      <c r="EI52" s="221"/>
      <c r="EJ52" s="221"/>
      <c r="EK52" s="221"/>
      <c r="EL52" s="221"/>
      <c r="EM52" s="221"/>
      <c r="EN52" s="221"/>
      <c r="EO52" s="221"/>
      <c r="EP52" s="221"/>
      <c r="EQ52" s="76"/>
      <c r="ER52" s="28"/>
      <c r="ES52" s="218"/>
      <c r="ET52" s="218"/>
      <c r="EU52" s="218"/>
      <c r="EV52" s="218"/>
      <c r="EW52" s="218"/>
      <c r="EX52" s="218"/>
      <c r="EY52" s="218"/>
      <c r="EZ52" s="218"/>
      <c r="FA52" s="218"/>
      <c r="FB52" s="218"/>
      <c r="FC52" s="218"/>
      <c r="FD52" s="218"/>
      <c r="FE52" s="218"/>
      <c r="FF52" s="227"/>
      <c r="FG52" s="221"/>
      <c r="FH52" s="221"/>
      <c r="FI52" s="221"/>
      <c r="FJ52" s="221"/>
      <c r="FK52" s="221"/>
      <c r="FL52" s="221"/>
      <c r="FM52" s="221"/>
      <c r="FN52" s="221"/>
      <c r="FO52" s="221"/>
      <c r="FP52" s="221"/>
      <c r="FR52" s="227"/>
      <c r="FS52" s="221"/>
      <c r="FT52" s="221"/>
      <c r="FU52" s="221"/>
      <c r="FV52" s="221"/>
      <c r="FW52" s="221"/>
      <c r="FX52" s="221"/>
      <c r="FY52" s="221"/>
      <c r="FZ52" s="221"/>
      <c r="GA52" s="221"/>
      <c r="GB52" s="221"/>
      <c r="GC52" s="221"/>
      <c r="GD52" s="221"/>
      <c r="GE52" s="221"/>
      <c r="GF52" s="221"/>
      <c r="GG52" s="221"/>
      <c r="GH52" s="221"/>
      <c r="GI52" s="221"/>
      <c r="GJ52" s="221"/>
      <c r="GK52" s="221"/>
      <c r="GL52" s="221"/>
      <c r="GM52" s="6"/>
      <c r="GN52" s="6"/>
    </row>
    <row r="53" spans="1:196" ht="8.25" customHeight="1">
      <c r="A53" s="218"/>
      <c r="B53" s="218"/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75"/>
      <c r="N53" s="217" t="s">
        <v>92</v>
      </c>
      <c r="O53" s="218"/>
      <c r="P53" s="218"/>
      <c r="Q53" s="218"/>
      <c r="R53" s="218"/>
      <c r="S53" s="218"/>
      <c r="T53" s="218"/>
      <c r="U53" s="218"/>
      <c r="V53" s="218"/>
      <c r="W53" s="218"/>
      <c r="X53" s="1"/>
      <c r="Y53" s="1"/>
      <c r="Z53" s="217" t="s">
        <v>93</v>
      </c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8"/>
      <c r="AV53" s="76"/>
      <c r="AW53" s="2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7" t="s">
        <v>96</v>
      </c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W53" s="217" t="s">
        <v>97</v>
      </c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  <c r="CL53" s="218"/>
      <c r="CM53" s="218"/>
      <c r="CN53" s="218"/>
      <c r="CO53" s="218"/>
      <c r="CP53" s="218"/>
      <c r="CQ53" s="218"/>
      <c r="CR53" s="6"/>
      <c r="CS53" s="6"/>
      <c r="CT53" s="5"/>
      <c r="CU53" s="6"/>
      <c r="CV53" s="218"/>
      <c r="CW53" s="218"/>
      <c r="CX53" s="218"/>
      <c r="CY53" s="218"/>
      <c r="CZ53" s="218"/>
      <c r="DA53" s="218"/>
      <c r="DB53" s="218"/>
      <c r="DC53" s="218"/>
      <c r="DD53" s="218"/>
      <c r="DE53" s="218"/>
      <c r="DF53" s="218"/>
      <c r="DG53" s="218"/>
      <c r="DH53" s="75"/>
      <c r="DI53" s="217" t="s">
        <v>92</v>
      </c>
      <c r="DJ53" s="218"/>
      <c r="DK53" s="218"/>
      <c r="DL53" s="218"/>
      <c r="DM53" s="218"/>
      <c r="DN53" s="218"/>
      <c r="DO53" s="218"/>
      <c r="DP53" s="218"/>
      <c r="DQ53" s="218"/>
      <c r="DR53" s="218"/>
      <c r="DS53" s="1"/>
      <c r="DT53" s="1"/>
      <c r="DU53" s="217" t="s">
        <v>93</v>
      </c>
      <c r="DV53" s="218"/>
      <c r="DW53" s="218"/>
      <c r="DX53" s="218"/>
      <c r="DY53" s="218"/>
      <c r="DZ53" s="218"/>
      <c r="EA53" s="218"/>
      <c r="EB53" s="218"/>
      <c r="EC53" s="218"/>
      <c r="ED53" s="218"/>
      <c r="EE53" s="218"/>
      <c r="EF53" s="218"/>
      <c r="EG53" s="218"/>
      <c r="EH53" s="218"/>
      <c r="EI53" s="218"/>
      <c r="EJ53" s="218"/>
      <c r="EK53" s="218"/>
      <c r="EL53" s="218"/>
      <c r="EM53" s="218"/>
      <c r="EN53" s="218"/>
      <c r="EO53" s="218"/>
      <c r="EP53" s="218"/>
      <c r="EQ53" s="76"/>
      <c r="ER53" s="28"/>
      <c r="ES53" s="218"/>
      <c r="ET53" s="218"/>
      <c r="EU53" s="218"/>
      <c r="EV53" s="218"/>
      <c r="EW53" s="218"/>
      <c r="EX53" s="218"/>
      <c r="EY53" s="218"/>
      <c r="EZ53" s="218"/>
      <c r="FA53" s="218"/>
      <c r="FB53" s="218"/>
      <c r="FC53" s="218"/>
      <c r="FD53" s="218"/>
      <c r="FE53" s="218"/>
      <c r="FF53" s="217" t="s">
        <v>96</v>
      </c>
      <c r="FG53" s="218"/>
      <c r="FH53" s="218"/>
      <c r="FI53" s="218"/>
      <c r="FJ53" s="218"/>
      <c r="FK53" s="218"/>
      <c r="FL53" s="218"/>
      <c r="FM53" s="218"/>
      <c r="FN53" s="218"/>
      <c r="FO53" s="218"/>
      <c r="FP53" s="218"/>
      <c r="FR53" s="217" t="s">
        <v>97</v>
      </c>
      <c r="FS53" s="218"/>
      <c r="FT53" s="218"/>
      <c r="FU53" s="218"/>
      <c r="FV53" s="218"/>
      <c r="FW53" s="218"/>
      <c r="FX53" s="218"/>
      <c r="FY53" s="218"/>
      <c r="FZ53" s="218"/>
      <c r="GA53" s="218"/>
      <c r="GB53" s="218"/>
      <c r="GC53" s="218"/>
      <c r="GD53" s="218"/>
      <c r="GE53" s="218"/>
      <c r="GF53" s="218"/>
      <c r="GG53" s="218"/>
      <c r="GH53" s="218"/>
      <c r="GI53" s="218"/>
      <c r="GJ53" s="218"/>
      <c r="GK53" s="218"/>
      <c r="GL53" s="218"/>
      <c r="GM53" s="6"/>
      <c r="GN53" s="6"/>
    </row>
    <row r="54" spans="1:196" ht="10.5" customHeight="1">
      <c r="A54" s="243" t="s">
        <v>98</v>
      </c>
      <c r="B54" s="218"/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33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V54" s="77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W54" s="231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  <c r="CL54" s="218"/>
      <c r="CM54" s="218"/>
      <c r="CN54" s="218"/>
      <c r="CO54" s="218"/>
      <c r="CP54" s="218"/>
      <c r="CQ54" s="218"/>
      <c r="CR54" s="6"/>
      <c r="CS54" s="6"/>
      <c r="CT54" s="5"/>
      <c r="CU54" s="6"/>
      <c r="CV54" s="243" t="s">
        <v>98</v>
      </c>
      <c r="CW54" s="218"/>
      <c r="CX54" s="218"/>
      <c r="CY54" s="218"/>
      <c r="CZ54" s="218"/>
      <c r="DA54" s="218"/>
      <c r="DB54" s="218"/>
      <c r="DC54" s="218"/>
      <c r="DD54" s="218"/>
      <c r="DE54" s="218"/>
      <c r="DF54" s="218"/>
      <c r="DG54" s="218"/>
      <c r="DH54" s="33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77"/>
      <c r="ES54" s="218"/>
      <c r="ET54" s="218"/>
      <c r="EU54" s="218"/>
      <c r="EV54" s="218"/>
      <c r="EW54" s="218"/>
      <c r="EX54" s="218"/>
      <c r="EY54" s="218"/>
      <c r="EZ54" s="218"/>
      <c r="FA54" s="218"/>
      <c r="FB54" s="218"/>
      <c r="FC54" s="218"/>
      <c r="FD54" s="218"/>
      <c r="FE54" s="218"/>
      <c r="FR54" s="231"/>
      <c r="FS54" s="218"/>
      <c r="FT54" s="218"/>
      <c r="FU54" s="218"/>
      <c r="FV54" s="218"/>
      <c r="FW54" s="218"/>
      <c r="FX54" s="218"/>
      <c r="FY54" s="218"/>
      <c r="FZ54" s="218"/>
      <c r="GA54" s="218"/>
      <c r="GB54" s="218"/>
      <c r="GC54" s="218"/>
      <c r="GD54" s="218"/>
      <c r="GE54" s="218"/>
      <c r="GF54" s="218"/>
      <c r="GG54" s="218"/>
      <c r="GH54" s="218"/>
      <c r="GI54" s="218"/>
      <c r="GJ54" s="218"/>
      <c r="GK54" s="218"/>
      <c r="GL54" s="218"/>
      <c r="GM54" s="6"/>
      <c r="GN54" s="6"/>
    </row>
    <row r="55" spans="1:196" ht="11.25" customHeight="1">
      <c r="A55" s="218"/>
      <c r="B55" s="218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33"/>
      <c r="N55" s="227"/>
      <c r="O55" s="221"/>
      <c r="P55" s="221"/>
      <c r="Q55" s="221"/>
      <c r="R55" s="221"/>
      <c r="S55" s="221"/>
      <c r="T55" s="221"/>
      <c r="U55" s="221"/>
      <c r="V55" s="221"/>
      <c r="W55" s="221"/>
      <c r="Z55" s="226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V55" s="77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27"/>
      <c r="BL55" s="221"/>
      <c r="BM55" s="221"/>
      <c r="BN55" s="221"/>
      <c r="BO55" s="221"/>
      <c r="BP55" s="221"/>
      <c r="BQ55" s="221"/>
      <c r="BR55" s="221"/>
      <c r="BS55" s="221"/>
      <c r="BT55" s="221"/>
      <c r="BW55" s="221"/>
      <c r="BX55" s="221"/>
      <c r="BY55" s="221"/>
      <c r="BZ55" s="221"/>
      <c r="CA55" s="221"/>
      <c r="CB55" s="221"/>
      <c r="CC55" s="221"/>
      <c r="CD55" s="221"/>
      <c r="CE55" s="221"/>
      <c r="CF55" s="221"/>
      <c r="CG55" s="221"/>
      <c r="CH55" s="221"/>
      <c r="CI55" s="221"/>
      <c r="CJ55" s="221"/>
      <c r="CK55" s="221"/>
      <c r="CL55" s="221"/>
      <c r="CM55" s="221"/>
      <c r="CN55" s="221"/>
      <c r="CO55" s="221"/>
      <c r="CP55" s="221"/>
      <c r="CQ55" s="221"/>
      <c r="CR55" s="6"/>
      <c r="CS55" s="6"/>
      <c r="CT55" s="5"/>
      <c r="CU55" s="6"/>
      <c r="CV55" s="218"/>
      <c r="CW55" s="218"/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33"/>
      <c r="DI55" s="227"/>
      <c r="DJ55" s="221"/>
      <c r="DK55" s="221"/>
      <c r="DL55" s="221"/>
      <c r="DM55" s="221"/>
      <c r="DN55" s="221"/>
      <c r="DO55" s="221"/>
      <c r="DP55" s="221"/>
      <c r="DQ55" s="221"/>
      <c r="DR55" s="221"/>
      <c r="DU55" s="226"/>
      <c r="DV55" s="221"/>
      <c r="DW55" s="221"/>
      <c r="DX55" s="221"/>
      <c r="DY55" s="221"/>
      <c r="DZ55" s="221"/>
      <c r="EA55" s="221"/>
      <c r="EB55" s="221"/>
      <c r="EC55" s="221"/>
      <c r="ED55" s="221"/>
      <c r="EE55" s="221"/>
      <c r="EF55" s="221"/>
      <c r="EG55" s="221"/>
      <c r="EH55" s="221"/>
      <c r="EI55" s="221"/>
      <c r="EJ55" s="221"/>
      <c r="EK55" s="221"/>
      <c r="EL55" s="221"/>
      <c r="EM55" s="221"/>
      <c r="EN55" s="221"/>
      <c r="EO55" s="221"/>
      <c r="EP55" s="221"/>
      <c r="EQ55" s="77"/>
      <c r="ES55" s="218"/>
      <c r="ET55" s="218"/>
      <c r="EU55" s="218"/>
      <c r="EV55" s="218"/>
      <c r="EW55" s="218"/>
      <c r="EX55" s="218"/>
      <c r="EY55" s="218"/>
      <c r="EZ55" s="218"/>
      <c r="FA55" s="218"/>
      <c r="FB55" s="218"/>
      <c r="FC55" s="218"/>
      <c r="FD55" s="218"/>
      <c r="FE55" s="218"/>
      <c r="FF55" s="227"/>
      <c r="FG55" s="221"/>
      <c r="FH55" s="221"/>
      <c r="FI55" s="221"/>
      <c r="FJ55" s="221"/>
      <c r="FK55" s="221"/>
      <c r="FL55" s="221"/>
      <c r="FM55" s="221"/>
      <c r="FN55" s="221"/>
      <c r="FO55" s="221"/>
      <c r="FR55" s="221"/>
      <c r="FS55" s="221"/>
      <c r="FT55" s="221"/>
      <c r="FU55" s="221"/>
      <c r="FV55" s="221"/>
      <c r="FW55" s="221"/>
      <c r="FX55" s="221"/>
      <c r="FY55" s="221"/>
      <c r="FZ55" s="221"/>
      <c r="GA55" s="221"/>
      <c r="GB55" s="221"/>
      <c r="GC55" s="221"/>
      <c r="GD55" s="221"/>
      <c r="GE55" s="221"/>
      <c r="GF55" s="221"/>
      <c r="GG55" s="221"/>
      <c r="GH55" s="221"/>
      <c r="GI55" s="221"/>
      <c r="GJ55" s="221"/>
      <c r="GK55" s="221"/>
      <c r="GL55" s="221"/>
      <c r="GM55" s="6"/>
      <c r="GN55" s="6"/>
    </row>
    <row r="56" spans="1:196" ht="8.25" customHeight="1">
      <c r="A56" s="218"/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33"/>
      <c r="N56" s="217" t="s">
        <v>92</v>
      </c>
      <c r="O56" s="218"/>
      <c r="P56" s="218"/>
      <c r="Q56" s="218"/>
      <c r="R56" s="218"/>
      <c r="S56" s="218"/>
      <c r="T56" s="218"/>
      <c r="U56" s="218"/>
      <c r="V56" s="218"/>
      <c r="W56" s="218"/>
      <c r="X56" s="1"/>
      <c r="Y56" s="1"/>
      <c r="Z56" s="217" t="s">
        <v>93</v>
      </c>
      <c r="AA56" s="218"/>
      <c r="AB56" s="218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  <c r="AT56" s="218"/>
      <c r="AV56" s="77"/>
      <c r="AX56" s="218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7" t="s">
        <v>92</v>
      </c>
      <c r="BL56" s="218"/>
      <c r="BM56" s="218"/>
      <c r="BN56" s="218"/>
      <c r="BO56" s="218"/>
      <c r="BP56" s="218"/>
      <c r="BQ56" s="218"/>
      <c r="BR56" s="218"/>
      <c r="BS56" s="218"/>
      <c r="BT56" s="218"/>
      <c r="BW56" s="217" t="s">
        <v>93</v>
      </c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  <c r="CL56" s="218"/>
      <c r="CM56" s="218"/>
      <c r="CN56" s="218"/>
      <c r="CO56" s="218"/>
      <c r="CP56" s="218"/>
      <c r="CQ56" s="218"/>
      <c r="CR56" s="6"/>
      <c r="CS56" s="6"/>
      <c r="CT56" s="5"/>
      <c r="CU56" s="6"/>
      <c r="CV56" s="218"/>
      <c r="CW56" s="218"/>
      <c r="CX56" s="218"/>
      <c r="CY56" s="218"/>
      <c r="CZ56" s="218"/>
      <c r="DA56" s="218"/>
      <c r="DB56" s="218"/>
      <c r="DC56" s="218"/>
      <c r="DD56" s="218"/>
      <c r="DE56" s="218"/>
      <c r="DF56" s="218"/>
      <c r="DG56" s="218"/>
      <c r="DH56" s="33"/>
      <c r="DI56" s="217" t="s">
        <v>92</v>
      </c>
      <c r="DJ56" s="218"/>
      <c r="DK56" s="218"/>
      <c r="DL56" s="218"/>
      <c r="DM56" s="218"/>
      <c r="DN56" s="218"/>
      <c r="DO56" s="218"/>
      <c r="DP56" s="218"/>
      <c r="DQ56" s="218"/>
      <c r="DR56" s="218"/>
      <c r="DS56" s="1"/>
      <c r="DT56" s="1"/>
      <c r="DU56" s="217" t="s">
        <v>93</v>
      </c>
      <c r="DV56" s="218"/>
      <c r="DW56" s="218"/>
      <c r="DX56" s="218"/>
      <c r="DY56" s="218"/>
      <c r="DZ56" s="218"/>
      <c r="EA56" s="218"/>
      <c r="EB56" s="218"/>
      <c r="EC56" s="218"/>
      <c r="ED56" s="218"/>
      <c r="EE56" s="218"/>
      <c r="EF56" s="218"/>
      <c r="EG56" s="218"/>
      <c r="EH56" s="218"/>
      <c r="EI56" s="218"/>
      <c r="EJ56" s="218"/>
      <c r="EK56" s="218"/>
      <c r="EL56" s="218"/>
      <c r="EM56" s="218"/>
      <c r="EN56" s="218"/>
      <c r="EO56" s="218"/>
      <c r="EP56" s="218"/>
      <c r="EQ56" s="77"/>
      <c r="ES56" s="218"/>
      <c r="ET56" s="218"/>
      <c r="EU56" s="218"/>
      <c r="EV56" s="218"/>
      <c r="EW56" s="218"/>
      <c r="EX56" s="218"/>
      <c r="EY56" s="218"/>
      <c r="EZ56" s="218"/>
      <c r="FA56" s="218"/>
      <c r="FB56" s="218"/>
      <c r="FC56" s="218"/>
      <c r="FD56" s="218"/>
      <c r="FE56" s="218"/>
      <c r="FF56" s="217" t="s">
        <v>92</v>
      </c>
      <c r="FG56" s="218"/>
      <c r="FH56" s="218"/>
      <c r="FI56" s="218"/>
      <c r="FJ56" s="218"/>
      <c r="FK56" s="218"/>
      <c r="FL56" s="218"/>
      <c r="FM56" s="218"/>
      <c r="FN56" s="218"/>
      <c r="FO56" s="218"/>
      <c r="FR56" s="217" t="s">
        <v>93</v>
      </c>
      <c r="FS56" s="218"/>
      <c r="FT56" s="218"/>
      <c r="FU56" s="218"/>
      <c r="FV56" s="218"/>
      <c r="FW56" s="218"/>
      <c r="FX56" s="218"/>
      <c r="FY56" s="218"/>
      <c r="FZ56" s="218"/>
      <c r="GA56" s="218"/>
      <c r="GB56" s="218"/>
      <c r="GC56" s="218"/>
      <c r="GD56" s="218"/>
      <c r="GE56" s="218"/>
      <c r="GF56" s="218"/>
      <c r="GG56" s="218"/>
      <c r="GH56" s="218"/>
      <c r="GI56" s="218"/>
      <c r="GJ56" s="218"/>
      <c r="GK56" s="218"/>
      <c r="GL56" s="218"/>
      <c r="GM56" s="6"/>
      <c r="GN56" s="6"/>
    </row>
    <row r="57" spans="1:196" ht="7.5" customHeight="1">
      <c r="A57" s="34"/>
      <c r="B57" s="78"/>
      <c r="AV57" s="77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5"/>
      <c r="CU57" s="6"/>
      <c r="CV57" s="6"/>
      <c r="CW57" s="78"/>
      <c r="EQ57" s="77"/>
      <c r="ES57" s="218"/>
      <c r="ET57" s="218"/>
      <c r="EU57" s="218"/>
      <c r="EV57" s="218"/>
      <c r="EW57" s="218"/>
      <c r="EX57" s="218"/>
      <c r="EY57" s="218"/>
      <c r="EZ57" s="218"/>
      <c r="FA57" s="218"/>
      <c r="FB57" s="218"/>
      <c r="FC57" s="218"/>
      <c r="FD57" s="218"/>
      <c r="FE57" s="218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</row>
  </sheetData>
  <mergeCells count="268">
    <mergeCell ref="AE1:BN1"/>
    <mergeCell ref="BY1:CT4"/>
    <mergeCell ref="FT1:GN4"/>
    <mergeCell ref="AW3:BA3"/>
    <mergeCell ref="FR4:FS4"/>
    <mergeCell ref="AQ4:AS4"/>
    <mergeCell ref="AT4:AW4"/>
    <mergeCell ref="AY4:AZ4"/>
    <mergeCell ref="BA4:BC4"/>
    <mergeCell ref="BD4:BE4"/>
    <mergeCell ref="BF4:BP4"/>
    <mergeCell ref="BR4:BV4"/>
    <mergeCell ref="BW4:BX4"/>
    <mergeCell ref="CW4:DM4"/>
    <mergeCell ref="DN4:DO4"/>
    <mergeCell ref="DP4:DR4"/>
    <mergeCell ref="DS4:DT4"/>
    <mergeCell ref="DU4:EE4"/>
    <mergeCell ref="EG4:EK4"/>
    <mergeCell ref="EW2:EX2"/>
    <mergeCell ref="EY2:FQ2"/>
    <mergeCell ref="EL4:EN4"/>
    <mergeCell ref="GA12:GL12"/>
    <mergeCell ref="DX11:FO11"/>
    <mergeCell ref="DF13:FO13"/>
    <mergeCell ref="DU14:FO14"/>
    <mergeCell ref="FP14:FV14"/>
    <mergeCell ref="FW14:GL14"/>
    <mergeCell ref="DF12:FO12"/>
    <mergeCell ref="FP12:FZ12"/>
    <mergeCell ref="DZ1:FI1"/>
    <mergeCell ref="ER3:EV3"/>
    <mergeCell ref="GA6:GL6"/>
    <mergeCell ref="FQ7:FZ7"/>
    <mergeCell ref="GA7:GL7"/>
    <mergeCell ref="FP8:FZ8"/>
    <mergeCell ref="CX6:FO8"/>
    <mergeCell ref="CX9:FO9"/>
    <mergeCell ref="DQ10:FO10"/>
    <mergeCell ref="GA10:GL10"/>
    <mergeCell ref="FP11:FZ11"/>
    <mergeCell ref="GA11:GL11"/>
    <mergeCell ref="EP4:ER4"/>
    <mergeCell ref="ET4:EU4"/>
    <mergeCell ref="EV4:EX4"/>
    <mergeCell ref="EY4:EZ4"/>
    <mergeCell ref="FC19:GL19"/>
    <mergeCell ref="DR20:EY20"/>
    <mergeCell ref="EZ20:FB20"/>
    <mergeCell ref="FE24:FN26"/>
    <mergeCell ref="FO24:GL26"/>
    <mergeCell ref="DP25:DT26"/>
    <mergeCell ref="DU25:DZ26"/>
    <mergeCell ref="EA25:EF26"/>
    <mergeCell ref="EG25:EM26"/>
    <mergeCell ref="FC20:GK20"/>
    <mergeCell ref="DR21:GL21"/>
    <mergeCell ref="EI22:GE22"/>
    <mergeCell ref="CW23:GL23"/>
    <mergeCell ref="DP24:EF24"/>
    <mergeCell ref="EG24:EQ24"/>
    <mergeCell ref="ER24:FD26"/>
    <mergeCell ref="EN25:EQ26"/>
    <mergeCell ref="CW21:CY21"/>
    <mergeCell ref="DO21:DQ21"/>
    <mergeCell ref="DO20:DQ20"/>
    <mergeCell ref="CZ21:DN21"/>
    <mergeCell ref="CW22:DZ22"/>
    <mergeCell ref="B4:R4"/>
    <mergeCell ref="S4:T4"/>
    <mergeCell ref="FA4:FK4"/>
    <mergeCell ref="FM4:FQ4"/>
    <mergeCell ref="B2:AV2"/>
    <mergeCell ref="AW2:BA2"/>
    <mergeCell ref="BB2:BC2"/>
    <mergeCell ref="BD2:BV2"/>
    <mergeCell ref="CW2:EQ2"/>
    <mergeCell ref="ER2:EV2"/>
    <mergeCell ref="U4:W4"/>
    <mergeCell ref="X4:Y4"/>
    <mergeCell ref="Z4:AJ4"/>
    <mergeCell ref="AL4:AP4"/>
    <mergeCell ref="CW29:DO30"/>
    <mergeCell ref="CW31:DO32"/>
    <mergeCell ref="CV34:EQ35"/>
    <mergeCell ref="ES34:GM35"/>
    <mergeCell ref="CW24:DO26"/>
    <mergeCell ref="CW27:DO28"/>
    <mergeCell ref="DP27:DT28"/>
    <mergeCell ref="DU27:DZ28"/>
    <mergeCell ref="EA27:EF28"/>
    <mergeCell ref="ER27:FD28"/>
    <mergeCell ref="ER29:FD30"/>
    <mergeCell ref="B5:P5"/>
    <mergeCell ref="CF6:CQ6"/>
    <mergeCell ref="BV7:CE7"/>
    <mergeCell ref="CF7:CQ7"/>
    <mergeCell ref="BU8:CE8"/>
    <mergeCell ref="CF11:CQ11"/>
    <mergeCell ref="CW11:DW11"/>
    <mergeCell ref="C6:BT8"/>
    <mergeCell ref="C9:BT9"/>
    <mergeCell ref="B10:U10"/>
    <mergeCell ref="V10:BT10"/>
    <mergeCell ref="CF10:CQ10"/>
    <mergeCell ref="CW10:DP10"/>
    <mergeCell ref="B11:AB11"/>
    <mergeCell ref="AC11:BT11"/>
    <mergeCell ref="BU11:CE11"/>
    <mergeCell ref="CW5:DK5"/>
    <mergeCell ref="K12:BT12"/>
    <mergeCell ref="BU12:CE12"/>
    <mergeCell ref="CF12:CQ12"/>
    <mergeCell ref="CW12:DE12"/>
    <mergeCell ref="B12:J12"/>
    <mergeCell ref="DU15:FO15"/>
    <mergeCell ref="DS16:FO16"/>
    <mergeCell ref="W20:BD20"/>
    <mergeCell ref="BE20:BG20"/>
    <mergeCell ref="BH20:CP20"/>
    <mergeCell ref="B14:Y14"/>
    <mergeCell ref="B15:Y15"/>
    <mergeCell ref="B17:U17"/>
    <mergeCell ref="B18:S18"/>
    <mergeCell ref="CW19:CY19"/>
    <mergeCell ref="CZ19:DL19"/>
    <mergeCell ref="CW20:CY20"/>
    <mergeCell ref="CZ20:DL20"/>
    <mergeCell ref="B19:D19"/>
    <mergeCell ref="B20:D20"/>
    <mergeCell ref="FJ17:FV17"/>
    <mergeCell ref="DO18:GL18"/>
    <mergeCell ref="DR19:EV19"/>
    <mergeCell ref="EZ19:FB19"/>
    <mergeCell ref="CW14:DT14"/>
    <mergeCell ref="Z15:BT15"/>
    <mergeCell ref="CW15:DT15"/>
    <mergeCell ref="X16:BT16"/>
    <mergeCell ref="BO17:CA17"/>
    <mergeCell ref="CW17:DP17"/>
    <mergeCell ref="T18:CQ18"/>
    <mergeCell ref="CW18:DN18"/>
    <mergeCell ref="BE19:BG19"/>
    <mergeCell ref="BH19:CQ19"/>
    <mergeCell ref="DO19:DQ19"/>
    <mergeCell ref="W19:BA19"/>
    <mergeCell ref="M44:AU44"/>
    <mergeCell ref="AL31:AR32"/>
    <mergeCell ref="A34:AV35"/>
    <mergeCell ref="M36:AU36"/>
    <mergeCell ref="AU37:AU43"/>
    <mergeCell ref="K13:BT13"/>
    <mergeCell ref="Z14:BT14"/>
    <mergeCell ref="BU14:CA14"/>
    <mergeCell ref="CB14:CQ14"/>
    <mergeCell ref="BJ24:BS26"/>
    <mergeCell ref="BK53:BU53"/>
    <mergeCell ref="BW53:CQ53"/>
    <mergeCell ref="BJ37:BJ43"/>
    <mergeCell ref="BK37:CQ43"/>
    <mergeCell ref="BJ44:CR44"/>
    <mergeCell ref="A46:L48"/>
    <mergeCell ref="B22:AE22"/>
    <mergeCell ref="U24:AK24"/>
    <mergeCell ref="U25:Y26"/>
    <mergeCell ref="Z25:AE26"/>
    <mergeCell ref="AF25:AK26"/>
    <mergeCell ref="B29:T30"/>
    <mergeCell ref="B31:T32"/>
    <mergeCell ref="M37:M43"/>
    <mergeCell ref="AN22:CJ22"/>
    <mergeCell ref="B23:CQ23"/>
    <mergeCell ref="B24:T26"/>
    <mergeCell ref="B27:T28"/>
    <mergeCell ref="U27:Y28"/>
    <mergeCell ref="Z27:AE28"/>
    <mergeCell ref="AF27:AK28"/>
    <mergeCell ref="AL27:AR28"/>
    <mergeCell ref="AL29:AR30"/>
    <mergeCell ref="N37:AT43"/>
    <mergeCell ref="Z53:AT53"/>
    <mergeCell ref="N56:W56"/>
    <mergeCell ref="Z56:AT56"/>
    <mergeCell ref="AX42:BH49"/>
    <mergeCell ref="B21:D21"/>
    <mergeCell ref="T19:V19"/>
    <mergeCell ref="T20:V20"/>
    <mergeCell ref="E19:Q19"/>
    <mergeCell ref="E20:Q20"/>
    <mergeCell ref="E21:S21"/>
    <mergeCell ref="T21:V21"/>
    <mergeCell ref="W21:CQ21"/>
    <mergeCell ref="AW29:BI30"/>
    <mergeCell ref="AW31:BI32"/>
    <mergeCell ref="AX34:CR35"/>
    <mergeCell ref="BJ36:CR36"/>
    <mergeCell ref="AL24:AV24"/>
    <mergeCell ref="AW24:BI26"/>
    <mergeCell ref="CR37:CR43"/>
    <mergeCell ref="BT24:CQ26"/>
    <mergeCell ref="AL25:AR26"/>
    <mergeCell ref="AS25:AV26"/>
    <mergeCell ref="AW27:BI28"/>
    <mergeCell ref="BW52:CQ52"/>
    <mergeCell ref="CV46:DG48"/>
    <mergeCell ref="N47:W47"/>
    <mergeCell ref="BK47:BT47"/>
    <mergeCell ref="N48:W48"/>
    <mergeCell ref="BK48:BT48"/>
    <mergeCell ref="A51:L53"/>
    <mergeCell ref="A54:L56"/>
    <mergeCell ref="CV51:DG53"/>
    <mergeCell ref="CV54:DG56"/>
    <mergeCell ref="N55:W55"/>
    <mergeCell ref="Z55:AT55"/>
    <mergeCell ref="BK55:BT55"/>
    <mergeCell ref="BK56:BT56"/>
    <mergeCell ref="BW45:CQ47"/>
    <mergeCell ref="BW48:CQ48"/>
    <mergeCell ref="BK52:BU52"/>
    <mergeCell ref="BW54:CQ55"/>
    <mergeCell ref="BW56:CQ56"/>
    <mergeCell ref="Z45:AT47"/>
    <mergeCell ref="Z48:AT48"/>
    <mergeCell ref="AX50:BJ57"/>
    <mergeCell ref="N52:W52"/>
    <mergeCell ref="Z52:AT52"/>
    <mergeCell ref="N53:W53"/>
    <mergeCell ref="DU55:EP55"/>
    <mergeCell ref="DI48:DR48"/>
    <mergeCell ref="DI52:DR52"/>
    <mergeCell ref="FR45:GL47"/>
    <mergeCell ref="FR48:GL48"/>
    <mergeCell ref="FR54:GL55"/>
    <mergeCell ref="FR56:GL56"/>
    <mergeCell ref="DI37:EO43"/>
    <mergeCell ref="DH44:EP44"/>
    <mergeCell ref="EP37:EP43"/>
    <mergeCell ref="FE37:FE43"/>
    <mergeCell ref="FF37:GL43"/>
    <mergeCell ref="DI55:DR55"/>
    <mergeCell ref="DI56:DR56"/>
    <mergeCell ref="FF55:FO55"/>
    <mergeCell ref="DH37:DH43"/>
    <mergeCell ref="DU56:EP56"/>
    <mergeCell ref="FF56:FO56"/>
    <mergeCell ref="EG27:EM28"/>
    <mergeCell ref="EG29:EM30"/>
    <mergeCell ref="EG31:EM32"/>
    <mergeCell ref="ER31:FD32"/>
    <mergeCell ref="DH36:EP36"/>
    <mergeCell ref="FE36:GM36"/>
    <mergeCell ref="GM37:GM43"/>
    <mergeCell ref="FE44:GM44"/>
    <mergeCell ref="DI53:DR53"/>
    <mergeCell ref="DU53:EP53"/>
    <mergeCell ref="FR53:GL53"/>
    <mergeCell ref="DU52:EP52"/>
    <mergeCell ref="FF52:FP52"/>
    <mergeCell ref="FR52:GL52"/>
    <mergeCell ref="DI47:DR47"/>
    <mergeCell ref="FF53:FP53"/>
    <mergeCell ref="ES42:FC49"/>
    <mergeCell ref="DU45:EO47"/>
    <mergeCell ref="FF47:FO47"/>
    <mergeCell ref="DU48:EO48"/>
    <mergeCell ref="FF48:FO48"/>
    <mergeCell ref="ES50:FE57"/>
  </mergeCells>
  <conditionalFormatting sqref="M36:AU36">
    <cfRule type="expression" dxfId="16" priority="17">
      <formula>#REF!=TRUE</formula>
    </cfRule>
  </conditionalFormatting>
  <conditionalFormatting sqref="M37:M43">
    <cfRule type="expression" dxfId="15" priority="18">
      <formula>#REF!=TRUE</formula>
    </cfRule>
  </conditionalFormatting>
  <conditionalFormatting sqref="M44:AU44">
    <cfRule type="expression" dxfId="14" priority="19">
      <formula>#REF!=TRUE</formula>
    </cfRule>
  </conditionalFormatting>
  <conditionalFormatting sqref="AU37:AU43">
    <cfRule type="expression" dxfId="13" priority="20">
      <formula>#REF!=TRUE</formula>
    </cfRule>
  </conditionalFormatting>
  <conditionalFormatting sqref="DH36:EP36">
    <cfRule type="expression" dxfId="12" priority="21">
      <formula>#REF!=TRUE</formula>
    </cfRule>
  </conditionalFormatting>
  <conditionalFormatting sqref="DH37:DH43">
    <cfRule type="expression" dxfId="11" priority="22">
      <formula>#REF!=TRUE</formula>
    </cfRule>
  </conditionalFormatting>
  <conditionalFormatting sqref="DH44:EP44">
    <cfRule type="expression" dxfId="10" priority="23">
      <formula>#REF!=TRUE</formula>
    </cfRule>
  </conditionalFormatting>
  <conditionalFormatting sqref="EP37:EP43">
    <cfRule type="expression" dxfId="9" priority="24">
      <formula>#REF!=TRUE</formula>
    </cfRule>
  </conditionalFormatting>
  <conditionalFormatting sqref="BJ36:CR36">
    <cfRule type="expression" dxfId="8" priority="25">
      <formula>#REF!=TRUE</formula>
    </cfRule>
  </conditionalFormatting>
  <conditionalFormatting sqref="BJ37:BJ43">
    <cfRule type="expression" dxfId="7" priority="26">
      <formula>#REF!=TRUE</formula>
    </cfRule>
  </conditionalFormatting>
  <conditionalFormatting sqref="BJ44:CR44">
    <cfRule type="expression" dxfId="6" priority="27">
      <formula>#REF!=TRUE</formula>
    </cfRule>
  </conditionalFormatting>
  <conditionalFormatting sqref="CR37:CR43">
    <cfRule type="expression" dxfId="5" priority="28">
      <formula>#REF!=TRUE</formula>
    </cfRule>
  </conditionalFormatting>
  <conditionalFormatting sqref="FE36:GM36">
    <cfRule type="expression" dxfId="4" priority="29">
      <formula>#REF!=TRUE</formula>
    </cfRule>
  </conditionalFormatting>
  <conditionalFormatting sqref="FE37:FE43">
    <cfRule type="expression" dxfId="3" priority="30">
      <formula>#REF!=TRUE</formula>
    </cfRule>
  </conditionalFormatting>
  <conditionalFormatting sqref="FE44:GM44">
    <cfRule type="expression" dxfId="2" priority="31">
      <formula>#REF!=TRUE</formula>
    </cfRule>
  </conditionalFormatting>
  <conditionalFormatting sqref="GM37:GM43">
    <cfRule type="expression" dxfId="1" priority="32">
      <formula>#REF!=TRUE</formula>
    </cfRule>
  </conditionalFormatting>
  <conditionalFormatting sqref="Z15:BT15 DU15:FO15">
    <cfRule type="expression" dxfId="0" priority="33">
      <formula>#REF!&gt;0</formula>
    </cfRule>
  </conditionalFormatting>
  <printOptions horizontalCentered="1" verticalCentered="1"/>
  <pageMargins left="7.874015748031496E-2" right="7.874015748031496E-2" top="7.874015748031496E-2" bottom="7.874015748031496E-2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Z1000"/>
  <sheetViews>
    <sheetView showGridLines="0" workbookViewId="0">
      <selection activeCell="N39" sqref="N39"/>
    </sheetView>
  </sheetViews>
  <sheetFormatPr defaultColWidth="14.42578125" defaultRowHeight="15.75" customHeight="1"/>
  <cols>
    <col min="1" max="1" width="5.28515625" customWidth="1"/>
    <col min="2" max="2" width="5.42578125" customWidth="1"/>
    <col min="3" max="3" width="1.5703125" customWidth="1"/>
    <col min="4" max="5" width="3.85546875" customWidth="1"/>
    <col min="6" max="6" width="6.42578125" customWidth="1"/>
    <col min="7" max="7" width="1" customWidth="1"/>
    <col min="8" max="8" width="0.5703125" customWidth="1"/>
    <col min="9" max="9" width="7.42578125" customWidth="1"/>
    <col min="10" max="10" width="4.42578125" customWidth="1"/>
    <col min="11" max="11" width="1" customWidth="1"/>
    <col min="12" max="12" width="3" customWidth="1"/>
    <col min="13" max="13" width="4" customWidth="1"/>
    <col min="14" max="15" width="4.28515625" customWidth="1"/>
    <col min="16" max="16" width="2" customWidth="1"/>
    <col min="17" max="17" width="5.5703125" customWidth="1"/>
    <col min="18" max="18" width="5.28515625" customWidth="1"/>
    <col min="19" max="19" width="1.140625" customWidth="1"/>
    <col min="20" max="20" width="4.7109375" customWidth="1"/>
    <col min="21" max="21" width="3" customWidth="1"/>
    <col min="22" max="22" width="6" customWidth="1"/>
    <col min="23" max="23" width="5.42578125" customWidth="1"/>
    <col min="24" max="24" width="1.5703125" customWidth="1"/>
    <col min="25" max="26" width="3.85546875" customWidth="1"/>
    <col min="27" max="27" width="6.42578125" customWidth="1"/>
    <col min="28" max="28" width="1" customWidth="1"/>
    <col min="29" max="29" width="0.5703125" customWidth="1"/>
    <col min="30" max="30" width="7.7109375" customWidth="1"/>
    <col min="31" max="31" width="4.42578125" customWidth="1"/>
    <col min="32" max="32" width="1" customWidth="1"/>
    <col min="33" max="33" width="3" customWidth="1"/>
    <col min="34" max="34" width="4" customWidth="1"/>
    <col min="35" max="36" width="4.28515625" customWidth="1"/>
    <col min="37" max="37" width="2" customWidth="1"/>
    <col min="38" max="39" width="5.5703125" customWidth="1"/>
    <col min="40" max="40" width="1.140625" customWidth="1"/>
    <col min="41" max="41" width="5.28515625" customWidth="1"/>
    <col min="42" max="52" width="9.140625" customWidth="1"/>
  </cols>
  <sheetData>
    <row r="1" spans="1:52" ht="13.5" customHeight="1">
      <c r="A1" s="79"/>
      <c r="B1" s="79"/>
      <c r="C1" s="79"/>
      <c r="D1" s="79"/>
      <c r="E1" s="79"/>
      <c r="F1" s="79"/>
      <c r="G1" s="79"/>
      <c r="H1" s="79"/>
      <c r="I1" s="79"/>
      <c r="J1" s="80"/>
      <c r="K1" s="80"/>
      <c r="L1" s="80"/>
      <c r="M1" s="80"/>
      <c r="N1" s="80"/>
      <c r="O1" s="80"/>
      <c r="P1" s="80"/>
      <c r="Q1" s="80"/>
      <c r="R1" s="80"/>
      <c r="S1" s="81" t="s">
        <v>99</v>
      </c>
      <c r="T1" s="80"/>
      <c r="U1" s="80"/>
      <c r="V1" s="79"/>
      <c r="W1" s="79"/>
      <c r="X1" s="79"/>
      <c r="Y1" s="79"/>
      <c r="Z1" s="79"/>
      <c r="AA1" s="79"/>
      <c r="AB1" s="79"/>
      <c r="AC1" s="79"/>
      <c r="AD1" s="79"/>
      <c r="AE1" s="80"/>
      <c r="AF1" s="80"/>
      <c r="AG1" s="80"/>
      <c r="AH1" s="80"/>
      <c r="AI1" s="80"/>
      <c r="AJ1" s="80"/>
      <c r="AK1" s="80"/>
      <c r="AL1" s="80"/>
      <c r="AM1" s="80"/>
      <c r="AN1" s="81" t="s">
        <v>99</v>
      </c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</row>
    <row r="2" spans="1:52" ht="11.25" customHeight="1">
      <c r="A2" s="82"/>
      <c r="B2" s="83" t="s">
        <v>100</v>
      </c>
      <c r="C2" s="82"/>
      <c r="D2" s="82"/>
      <c r="E2" s="82"/>
      <c r="F2" s="82"/>
      <c r="G2" s="82"/>
      <c r="H2" s="82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2"/>
      <c r="W2" s="83" t="s">
        <v>100</v>
      </c>
      <c r="X2" s="82"/>
      <c r="Y2" s="82"/>
      <c r="Z2" s="82"/>
      <c r="AA2" s="82"/>
      <c r="AB2" s="82"/>
      <c r="AC2" s="82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</row>
    <row r="3" spans="1:52" ht="10.5" customHeight="1">
      <c r="A3" s="84" t="s">
        <v>101</v>
      </c>
      <c r="B3" s="84"/>
      <c r="C3" s="290"/>
      <c r="D3" s="221"/>
      <c r="E3" s="221"/>
      <c r="F3" s="221"/>
      <c r="G3" s="221"/>
      <c r="H3" s="221"/>
      <c r="I3" s="221"/>
      <c r="J3" s="221"/>
      <c r="K3" s="221"/>
      <c r="L3" s="85" t="s">
        <v>102</v>
      </c>
      <c r="M3" s="80"/>
      <c r="N3" s="393" t="s">
        <v>103</v>
      </c>
      <c r="O3" s="280"/>
      <c r="P3" s="369"/>
      <c r="Q3" s="394" t="s">
        <v>104</v>
      </c>
      <c r="R3" s="280"/>
      <c r="S3" s="281"/>
      <c r="T3" s="80"/>
      <c r="U3" s="80"/>
      <c r="V3" s="84" t="s">
        <v>101</v>
      </c>
      <c r="W3" s="84"/>
      <c r="X3" s="290"/>
      <c r="Y3" s="221"/>
      <c r="Z3" s="221"/>
      <c r="AA3" s="221"/>
      <c r="AB3" s="221"/>
      <c r="AC3" s="221"/>
      <c r="AD3" s="221"/>
      <c r="AE3" s="221"/>
      <c r="AF3" s="221"/>
      <c r="AG3" s="85" t="s">
        <v>102</v>
      </c>
      <c r="AH3" s="80"/>
      <c r="AI3" s="393" t="s">
        <v>103</v>
      </c>
      <c r="AJ3" s="280"/>
      <c r="AK3" s="369"/>
      <c r="AL3" s="394" t="s">
        <v>104</v>
      </c>
      <c r="AM3" s="280"/>
      <c r="AN3" s="281"/>
      <c r="AO3" s="80"/>
      <c r="AS3" s="80"/>
      <c r="AT3" s="80"/>
      <c r="AU3" s="80"/>
      <c r="AV3" s="80"/>
      <c r="AW3" s="80"/>
      <c r="AX3" s="80"/>
      <c r="AY3" s="80"/>
      <c r="AZ3" s="80"/>
    </row>
    <row r="4" spans="1:52" ht="15.75" customHeight="1">
      <c r="A4" s="86"/>
      <c r="B4" s="86"/>
      <c r="C4" s="395" t="s">
        <v>105</v>
      </c>
      <c r="D4" s="262"/>
      <c r="E4" s="262"/>
      <c r="F4" s="262"/>
      <c r="G4" s="262"/>
      <c r="H4" s="262"/>
      <c r="I4" s="262"/>
      <c r="J4" s="262"/>
      <c r="K4" s="262"/>
      <c r="L4" s="80"/>
      <c r="M4" s="80"/>
      <c r="N4" s="87"/>
      <c r="O4" s="88"/>
      <c r="P4" s="89"/>
      <c r="Q4" s="90"/>
      <c r="R4" s="88"/>
      <c r="S4" s="91"/>
      <c r="T4" s="80"/>
      <c r="U4" s="80"/>
      <c r="V4" s="86"/>
      <c r="W4" s="86"/>
      <c r="X4" s="395" t="s">
        <v>105</v>
      </c>
      <c r="Y4" s="262"/>
      <c r="Z4" s="262"/>
      <c r="AA4" s="262"/>
      <c r="AB4" s="262"/>
      <c r="AC4" s="262"/>
      <c r="AD4" s="262"/>
      <c r="AE4" s="262"/>
      <c r="AF4" s="262"/>
      <c r="AG4" s="80"/>
      <c r="AH4" s="80"/>
      <c r="AI4" s="87"/>
      <c r="AJ4" s="88"/>
      <c r="AK4" s="89"/>
      <c r="AL4" s="90"/>
      <c r="AM4" s="88"/>
      <c r="AN4" s="91"/>
      <c r="AO4" s="80"/>
      <c r="AS4" s="80"/>
      <c r="AT4" s="80"/>
      <c r="AU4" s="80"/>
      <c r="AV4" s="80"/>
      <c r="AW4" s="80"/>
      <c r="AX4" s="80"/>
      <c r="AY4" s="80"/>
      <c r="AZ4" s="80"/>
    </row>
    <row r="5" spans="1:52" ht="7.5" customHeight="1">
      <c r="A5" s="366" t="s">
        <v>106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80"/>
      <c r="M5" s="80"/>
      <c r="N5" s="92"/>
      <c r="O5" s="93"/>
      <c r="P5" s="94"/>
      <c r="Q5" s="95"/>
      <c r="R5" s="93"/>
      <c r="S5" s="96"/>
      <c r="T5" s="80"/>
      <c r="U5" s="80"/>
      <c r="V5" s="366" t="s">
        <v>106</v>
      </c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80"/>
      <c r="AH5" s="80"/>
      <c r="AI5" s="92"/>
      <c r="AJ5" s="93"/>
      <c r="AK5" s="94"/>
      <c r="AL5" s="95"/>
      <c r="AM5" s="93"/>
      <c r="AN5" s="96"/>
      <c r="AO5" s="80"/>
      <c r="AS5" s="80"/>
      <c r="AT5" s="80"/>
      <c r="AU5" s="80"/>
      <c r="AV5" s="80"/>
      <c r="AW5" s="80"/>
      <c r="AX5" s="80"/>
      <c r="AY5" s="80"/>
      <c r="AZ5" s="80"/>
    </row>
    <row r="6" spans="1:52" ht="9.75" customHeight="1">
      <c r="A6" s="84" t="s">
        <v>107</v>
      </c>
      <c r="B6" s="84"/>
      <c r="C6" s="290"/>
      <c r="D6" s="221"/>
      <c r="E6" s="221"/>
      <c r="F6" s="221"/>
      <c r="G6" s="221"/>
      <c r="H6" s="221"/>
      <c r="I6" s="221"/>
      <c r="J6" s="221"/>
      <c r="K6" s="221"/>
      <c r="L6" s="84"/>
      <c r="M6" s="84"/>
      <c r="N6" s="80"/>
      <c r="O6" s="80"/>
      <c r="P6" s="80"/>
      <c r="Q6" s="97"/>
      <c r="R6" s="97"/>
      <c r="S6" s="84"/>
      <c r="T6" s="80"/>
      <c r="U6" s="80"/>
      <c r="V6" s="84" t="s">
        <v>107</v>
      </c>
      <c r="W6" s="84"/>
      <c r="X6" s="290"/>
      <c r="Y6" s="221"/>
      <c r="Z6" s="221"/>
      <c r="AA6" s="221"/>
      <c r="AB6" s="221"/>
      <c r="AC6" s="221"/>
      <c r="AD6" s="221"/>
      <c r="AE6" s="221"/>
      <c r="AF6" s="221"/>
      <c r="AG6" s="84"/>
      <c r="AH6" s="84"/>
      <c r="AI6" s="80"/>
      <c r="AJ6" s="80"/>
      <c r="AK6" s="80"/>
      <c r="AL6" s="97"/>
      <c r="AM6" s="97"/>
      <c r="AN6" s="84"/>
      <c r="AO6" s="80"/>
      <c r="AQ6" s="84"/>
      <c r="AR6" s="84"/>
      <c r="AS6" s="84"/>
      <c r="AT6" s="84"/>
      <c r="AU6" s="84"/>
      <c r="AV6" s="84"/>
      <c r="AW6" s="84"/>
      <c r="AX6" s="84"/>
      <c r="AY6" s="84"/>
      <c r="AZ6" s="84"/>
    </row>
    <row r="7" spans="1:52" ht="15" customHeight="1">
      <c r="A7" s="392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80"/>
      <c r="M7" s="80"/>
      <c r="N7" s="84"/>
      <c r="O7" s="84"/>
      <c r="P7" s="84"/>
      <c r="Q7" s="385" t="s">
        <v>108</v>
      </c>
      <c r="R7" s="354"/>
      <c r="S7" s="355"/>
      <c r="T7" s="80"/>
      <c r="U7" s="80"/>
      <c r="V7" s="392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80"/>
      <c r="AH7" s="80"/>
      <c r="AI7" s="84"/>
      <c r="AJ7" s="84"/>
      <c r="AK7" s="84"/>
      <c r="AL7" s="385" t="s">
        <v>108</v>
      </c>
      <c r="AM7" s="354"/>
      <c r="AN7" s="355"/>
      <c r="AO7" s="80"/>
    </row>
    <row r="8" spans="1:52" ht="9.75" customHeight="1">
      <c r="L8" s="302" t="s">
        <v>109</v>
      </c>
      <c r="M8" s="218"/>
      <c r="N8" s="84"/>
      <c r="O8" s="80"/>
      <c r="P8" s="80"/>
      <c r="Q8" s="386"/>
      <c r="R8" s="387"/>
      <c r="S8" s="388"/>
      <c r="T8" s="80"/>
      <c r="U8" s="80"/>
      <c r="AG8" s="302" t="s">
        <v>109</v>
      </c>
      <c r="AH8" s="218"/>
      <c r="AI8" s="84"/>
      <c r="AJ8" s="80"/>
      <c r="AK8" s="80"/>
      <c r="AL8" s="386"/>
      <c r="AM8" s="387"/>
      <c r="AN8" s="388"/>
      <c r="AO8" s="80"/>
    </row>
    <row r="9" spans="1:52" ht="9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302" t="s">
        <v>110</v>
      </c>
      <c r="M9" s="218"/>
      <c r="N9" s="218"/>
      <c r="O9" s="80"/>
      <c r="P9" s="80"/>
      <c r="Q9" s="389"/>
      <c r="R9" s="218"/>
      <c r="S9" s="39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302" t="s">
        <v>110</v>
      </c>
      <c r="AH9" s="218"/>
      <c r="AI9" s="218"/>
      <c r="AJ9" s="80"/>
      <c r="AK9" s="80"/>
      <c r="AL9" s="389"/>
      <c r="AM9" s="218"/>
      <c r="AN9" s="390"/>
      <c r="AO9" s="80"/>
    </row>
    <row r="10" spans="1:52" ht="11.25" customHeight="1">
      <c r="A10" s="383" t="s">
        <v>111</v>
      </c>
      <c r="B10" s="218"/>
      <c r="C10" s="218"/>
      <c r="D10" s="218"/>
      <c r="E10" s="384"/>
      <c r="F10" s="221"/>
      <c r="G10" s="99"/>
      <c r="H10" s="382"/>
      <c r="I10" s="221"/>
      <c r="J10" s="221"/>
      <c r="K10" s="221"/>
      <c r="L10" s="302" t="s">
        <v>112</v>
      </c>
      <c r="M10" s="218"/>
      <c r="N10" s="218"/>
      <c r="O10" s="80"/>
      <c r="P10" s="80"/>
      <c r="Q10" s="391"/>
      <c r="R10" s="221"/>
      <c r="S10" s="326"/>
      <c r="T10" s="80"/>
      <c r="U10" s="80"/>
      <c r="V10" s="383" t="s">
        <v>111</v>
      </c>
      <c r="W10" s="218"/>
      <c r="X10" s="218"/>
      <c r="Y10" s="218"/>
      <c r="Z10" s="384"/>
      <c r="AA10" s="221"/>
      <c r="AB10" s="99"/>
      <c r="AC10" s="382"/>
      <c r="AD10" s="221"/>
      <c r="AE10" s="221"/>
      <c r="AF10" s="221"/>
      <c r="AG10" s="302" t="s">
        <v>112</v>
      </c>
      <c r="AH10" s="218"/>
      <c r="AI10" s="218"/>
      <c r="AJ10" s="80"/>
      <c r="AK10" s="80"/>
      <c r="AL10" s="391"/>
      <c r="AM10" s="221"/>
      <c r="AN10" s="326"/>
      <c r="AO10" s="80"/>
    </row>
    <row r="11" spans="1:52" ht="12.75" customHeight="1">
      <c r="E11" s="328" t="s">
        <v>92</v>
      </c>
      <c r="F11" s="218"/>
      <c r="H11" s="328" t="s">
        <v>93</v>
      </c>
      <c r="I11" s="218"/>
      <c r="J11" s="218"/>
      <c r="K11" s="218"/>
      <c r="L11" s="84" t="s">
        <v>113</v>
      </c>
      <c r="M11" s="84"/>
      <c r="N11" s="84"/>
      <c r="O11" s="80"/>
      <c r="P11" s="80"/>
      <c r="Q11" s="380"/>
      <c r="R11" s="262"/>
      <c r="S11" s="381"/>
      <c r="T11" s="80"/>
      <c r="U11" s="80"/>
      <c r="Z11" s="328" t="s">
        <v>92</v>
      </c>
      <c r="AA11" s="218"/>
      <c r="AC11" s="328" t="s">
        <v>93</v>
      </c>
      <c r="AD11" s="218"/>
      <c r="AE11" s="218"/>
      <c r="AF11" s="218"/>
      <c r="AG11" s="84" t="s">
        <v>113</v>
      </c>
      <c r="AH11" s="84"/>
      <c r="AI11" s="84"/>
      <c r="AJ11" s="80"/>
      <c r="AK11" s="80"/>
      <c r="AL11" s="380"/>
      <c r="AM11" s="262"/>
      <c r="AN11" s="381"/>
      <c r="AO11" s="80"/>
    </row>
    <row r="12" spans="1:52" ht="12.75" customHeight="1">
      <c r="L12" s="80"/>
      <c r="M12" s="84" t="s">
        <v>114</v>
      </c>
      <c r="N12" s="84"/>
      <c r="O12" s="80"/>
      <c r="P12" s="80"/>
      <c r="Q12" s="380"/>
      <c r="R12" s="262"/>
      <c r="S12" s="381"/>
      <c r="T12" s="80"/>
      <c r="U12" s="80"/>
      <c r="AG12" s="80"/>
      <c r="AH12" s="84" t="s">
        <v>114</v>
      </c>
      <c r="AI12" s="84"/>
      <c r="AJ12" s="80"/>
      <c r="AK12" s="80"/>
      <c r="AL12" s="380"/>
      <c r="AM12" s="262"/>
      <c r="AN12" s="381"/>
      <c r="AO12" s="80"/>
    </row>
    <row r="13" spans="1:52" ht="12.75" customHeight="1">
      <c r="A13" s="366" t="s">
        <v>115</v>
      </c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84" t="s">
        <v>116</v>
      </c>
      <c r="M13" s="84"/>
      <c r="N13" s="84"/>
      <c r="O13" s="80"/>
      <c r="P13" s="80"/>
      <c r="Q13" s="380"/>
      <c r="R13" s="262"/>
      <c r="S13" s="381"/>
      <c r="T13" s="80"/>
      <c r="U13" s="80"/>
      <c r="V13" s="366" t="s">
        <v>115</v>
      </c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84" t="s">
        <v>116</v>
      </c>
      <c r="AH13" s="84"/>
      <c r="AI13" s="84"/>
      <c r="AJ13" s="80"/>
      <c r="AK13" s="80"/>
      <c r="AL13" s="380"/>
      <c r="AM13" s="262"/>
      <c r="AN13" s="381"/>
      <c r="AO13" s="80"/>
    </row>
    <row r="14" spans="1:52" ht="12.75" customHeight="1">
      <c r="A14" s="367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80"/>
      <c r="M14" s="84" t="s">
        <v>117</v>
      </c>
      <c r="N14" s="84"/>
      <c r="O14" s="80"/>
      <c r="P14" s="80"/>
      <c r="Q14" s="380"/>
      <c r="R14" s="262"/>
      <c r="S14" s="381"/>
      <c r="T14" s="80"/>
      <c r="U14" s="80"/>
      <c r="V14" s="367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80"/>
      <c r="AH14" s="84" t="s">
        <v>117</v>
      </c>
      <c r="AI14" s="84"/>
      <c r="AJ14" s="80"/>
      <c r="AK14" s="80"/>
      <c r="AL14" s="380"/>
      <c r="AM14" s="262"/>
      <c r="AN14" s="381"/>
      <c r="AO14" s="80"/>
    </row>
    <row r="15" spans="1:52" ht="12.75" customHeight="1">
      <c r="L15" s="84" t="s">
        <v>118</v>
      </c>
      <c r="M15" s="84"/>
      <c r="N15" s="84"/>
      <c r="O15" s="80"/>
      <c r="P15" s="80"/>
      <c r="Q15" s="380"/>
      <c r="R15" s="262"/>
      <c r="S15" s="381"/>
      <c r="T15" s="80"/>
      <c r="U15" s="80"/>
      <c r="AG15" s="84" t="s">
        <v>118</v>
      </c>
      <c r="AH15" s="84"/>
      <c r="AI15" s="84"/>
      <c r="AJ15" s="80"/>
      <c r="AK15" s="80"/>
      <c r="AL15" s="380"/>
      <c r="AM15" s="262"/>
      <c r="AN15" s="381"/>
      <c r="AO15" s="80"/>
    </row>
    <row r="16" spans="1:52" ht="12.75" customHeight="1">
      <c r="A16" s="367"/>
      <c r="B16" s="221"/>
      <c r="C16" s="221"/>
      <c r="D16" s="221"/>
      <c r="E16" s="221"/>
      <c r="F16" s="221"/>
      <c r="G16" s="221"/>
      <c r="H16" s="221"/>
      <c r="I16" s="221"/>
      <c r="J16" s="221"/>
      <c r="K16" s="221"/>
      <c r="L16" s="98" t="s">
        <v>119</v>
      </c>
      <c r="M16" s="84"/>
      <c r="N16" s="84"/>
      <c r="O16" s="80"/>
      <c r="P16" s="80"/>
      <c r="Q16" s="306"/>
      <c r="R16" s="307"/>
      <c r="S16" s="308"/>
      <c r="T16" s="80"/>
      <c r="U16" s="80"/>
      <c r="V16" s="367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98" t="s">
        <v>119</v>
      </c>
      <c r="AH16" s="84"/>
      <c r="AI16" s="84"/>
      <c r="AJ16" s="80"/>
      <c r="AK16" s="80"/>
      <c r="AL16" s="306"/>
      <c r="AM16" s="307"/>
      <c r="AN16" s="308"/>
      <c r="AO16" s="80"/>
    </row>
    <row r="17" spans="1:52" ht="12.75" customHeight="1">
      <c r="A17" s="84"/>
      <c r="B17" s="80"/>
      <c r="C17" s="100"/>
      <c r="D17" s="100"/>
      <c r="E17" s="100"/>
      <c r="F17" s="100"/>
      <c r="G17" s="100"/>
      <c r="H17" s="100"/>
      <c r="I17" s="100"/>
      <c r="J17" s="80"/>
      <c r="V17" s="84"/>
      <c r="W17" s="80"/>
      <c r="X17" s="100"/>
      <c r="Y17" s="100"/>
      <c r="Z17" s="100"/>
      <c r="AA17" s="100"/>
      <c r="AB17" s="100"/>
      <c r="AC17" s="100"/>
      <c r="AD17" s="100"/>
      <c r="AE17" s="80"/>
    </row>
    <row r="18" spans="1:52" ht="19.5" customHeight="1">
      <c r="A18" s="368" t="s">
        <v>120</v>
      </c>
      <c r="B18" s="368" t="s">
        <v>121</v>
      </c>
      <c r="C18" s="298"/>
      <c r="D18" s="368" t="s">
        <v>122</v>
      </c>
      <c r="E18" s="254"/>
      <c r="F18" s="254"/>
      <c r="G18" s="254"/>
      <c r="H18" s="254"/>
      <c r="I18" s="254"/>
      <c r="J18" s="298"/>
      <c r="K18" s="375" t="s">
        <v>76</v>
      </c>
      <c r="L18" s="280"/>
      <c r="M18" s="280"/>
      <c r="N18" s="280"/>
      <c r="O18" s="281"/>
      <c r="P18" s="368" t="s">
        <v>123</v>
      </c>
      <c r="Q18" s="298"/>
      <c r="R18" s="376" t="s">
        <v>124</v>
      </c>
      <c r="S18" s="298"/>
      <c r="T18" s="80"/>
      <c r="U18" s="80"/>
      <c r="V18" s="368" t="s">
        <v>120</v>
      </c>
      <c r="W18" s="368" t="s">
        <v>121</v>
      </c>
      <c r="X18" s="298"/>
      <c r="Y18" s="368" t="s">
        <v>122</v>
      </c>
      <c r="Z18" s="254"/>
      <c r="AA18" s="254"/>
      <c r="AB18" s="254"/>
      <c r="AC18" s="254"/>
      <c r="AD18" s="254"/>
      <c r="AE18" s="298"/>
      <c r="AF18" s="375" t="s">
        <v>76</v>
      </c>
      <c r="AG18" s="280"/>
      <c r="AH18" s="280"/>
      <c r="AI18" s="280"/>
      <c r="AJ18" s="281"/>
      <c r="AK18" s="368" t="s">
        <v>123</v>
      </c>
      <c r="AL18" s="298"/>
      <c r="AM18" s="376" t="s">
        <v>124</v>
      </c>
      <c r="AN18" s="298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</row>
    <row r="19" spans="1:52" ht="19.5" customHeight="1">
      <c r="A19" s="283"/>
      <c r="B19" s="283"/>
      <c r="C19" s="269"/>
      <c r="D19" s="377" t="s">
        <v>125</v>
      </c>
      <c r="E19" s="264"/>
      <c r="F19" s="265"/>
      <c r="G19" s="378" t="s">
        <v>126</v>
      </c>
      <c r="H19" s="264"/>
      <c r="I19" s="264"/>
      <c r="J19" s="268"/>
      <c r="K19" s="374" t="s">
        <v>127</v>
      </c>
      <c r="L19" s="262"/>
      <c r="M19" s="274"/>
      <c r="N19" s="379" t="s">
        <v>128</v>
      </c>
      <c r="O19" s="348"/>
      <c r="P19" s="283"/>
      <c r="Q19" s="269"/>
      <c r="R19" s="218"/>
      <c r="S19" s="269"/>
      <c r="T19" s="80"/>
      <c r="U19" s="80"/>
      <c r="V19" s="283"/>
      <c r="W19" s="283"/>
      <c r="X19" s="269"/>
      <c r="Y19" s="377" t="s">
        <v>125</v>
      </c>
      <c r="Z19" s="264"/>
      <c r="AA19" s="264"/>
      <c r="AB19" s="378" t="s">
        <v>126</v>
      </c>
      <c r="AC19" s="264"/>
      <c r="AD19" s="264"/>
      <c r="AE19" s="268"/>
      <c r="AF19" s="374" t="s">
        <v>127</v>
      </c>
      <c r="AG19" s="262"/>
      <c r="AH19" s="274"/>
      <c r="AI19" s="379" t="s">
        <v>128</v>
      </c>
      <c r="AJ19" s="348"/>
      <c r="AK19" s="283"/>
      <c r="AL19" s="269"/>
      <c r="AM19" s="218"/>
      <c r="AN19" s="269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</row>
    <row r="20" spans="1:52" ht="19.5" customHeight="1">
      <c r="A20" s="277"/>
      <c r="B20" s="277"/>
      <c r="C20" s="257"/>
      <c r="D20" s="277"/>
      <c r="E20" s="223"/>
      <c r="F20" s="224"/>
      <c r="G20" s="267"/>
      <c r="H20" s="223"/>
      <c r="I20" s="223"/>
      <c r="J20" s="257"/>
      <c r="K20" s="373" t="s">
        <v>129</v>
      </c>
      <c r="L20" s="351"/>
      <c r="M20" s="101" t="s">
        <v>84</v>
      </c>
      <c r="N20" s="101" t="s">
        <v>129</v>
      </c>
      <c r="O20" s="102" t="s">
        <v>84</v>
      </c>
      <c r="P20" s="277"/>
      <c r="Q20" s="257"/>
      <c r="R20" s="223"/>
      <c r="S20" s="257"/>
      <c r="T20" s="80"/>
      <c r="U20" s="80"/>
      <c r="V20" s="277"/>
      <c r="W20" s="277"/>
      <c r="X20" s="257"/>
      <c r="Y20" s="277"/>
      <c r="Z20" s="223"/>
      <c r="AA20" s="223"/>
      <c r="AB20" s="267"/>
      <c r="AC20" s="223"/>
      <c r="AD20" s="223"/>
      <c r="AE20" s="257"/>
      <c r="AF20" s="373" t="s">
        <v>129</v>
      </c>
      <c r="AG20" s="351"/>
      <c r="AH20" s="101" t="s">
        <v>84</v>
      </c>
      <c r="AI20" s="101" t="s">
        <v>129</v>
      </c>
      <c r="AJ20" s="102" t="s">
        <v>84</v>
      </c>
      <c r="AK20" s="277"/>
      <c r="AL20" s="257"/>
      <c r="AM20" s="223"/>
      <c r="AN20" s="257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</row>
    <row r="21" spans="1:52" ht="12.75" customHeight="1">
      <c r="A21" s="103"/>
      <c r="B21" s="364"/>
      <c r="C21" s="281"/>
      <c r="D21" s="104"/>
      <c r="E21" s="105"/>
      <c r="F21" s="106"/>
      <c r="G21" s="372"/>
      <c r="H21" s="280"/>
      <c r="I21" s="280"/>
      <c r="J21" s="281"/>
      <c r="K21" s="371"/>
      <c r="L21" s="369"/>
      <c r="M21" s="107"/>
      <c r="N21" s="107"/>
      <c r="O21" s="108"/>
      <c r="P21" s="370"/>
      <c r="Q21" s="281"/>
      <c r="R21" s="365"/>
      <c r="S21" s="281"/>
      <c r="T21" s="80"/>
      <c r="U21" s="80"/>
      <c r="V21" s="103"/>
      <c r="W21" s="364"/>
      <c r="X21" s="281"/>
      <c r="Y21" s="104"/>
      <c r="Z21" s="105"/>
      <c r="AA21" s="106"/>
      <c r="AB21" s="372"/>
      <c r="AC21" s="280"/>
      <c r="AD21" s="280"/>
      <c r="AE21" s="281"/>
      <c r="AF21" s="365"/>
      <c r="AG21" s="369"/>
      <c r="AH21" s="107"/>
      <c r="AI21" s="107"/>
      <c r="AJ21" s="108"/>
      <c r="AK21" s="370"/>
      <c r="AL21" s="281"/>
      <c r="AM21" s="365"/>
      <c r="AN21" s="281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</row>
    <row r="22" spans="1:52" ht="12.75" customHeight="1">
      <c r="A22" s="109"/>
      <c r="B22" s="363"/>
      <c r="C22" s="348"/>
      <c r="D22" s="110"/>
      <c r="E22" s="111"/>
      <c r="F22" s="112"/>
      <c r="G22" s="347"/>
      <c r="H22" s="262"/>
      <c r="I22" s="262"/>
      <c r="J22" s="348"/>
      <c r="K22" s="361"/>
      <c r="L22" s="274"/>
      <c r="M22" s="113"/>
      <c r="N22" s="113"/>
      <c r="O22" s="114"/>
      <c r="P22" s="356"/>
      <c r="Q22" s="348"/>
      <c r="R22" s="349"/>
      <c r="S22" s="348"/>
      <c r="T22" s="80"/>
      <c r="U22" s="80"/>
      <c r="V22" s="109"/>
      <c r="W22" s="363"/>
      <c r="X22" s="348"/>
      <c r="Y22" s="110"/>
      <c r="Z22" s="111"/>
      <c r="AA22" s="112"/>
      <c r="AB22" s="347"/>
      <c r="AC22" s="262"/>
      <c r="AD22" s="262"/>
      <c r="AE22" s="348"/>
      <c r="AF22" s="349"/>
      <c r="AG22" s="274"/>
      <c r="AH22" s="113"/>
      <c r="AI22" s="113"/>
      <c r="AJ22" s="114"/>
      <c r="AK22" s="356"/>
      <c r="AL22" s="348"/>
      <c r="AM22" s="349"/>
      <c r="AN22" s="348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</row>
    <row r="23" spans="1:52" ht="12.75" customHeight="1">
      <c r="A23" s="109"/>
      <c r="B23" s="363"/>
      <c r="C23" s="348"/>
      <c r="D23" s="110"/>
      <c r="E23" s="111"/>
      <c r="F23" s="112"/>
      <c r="G23" s="347"/>
      <c r="H23" s="262"/>
      <c r="I23" s="262"/>
      <c r="J23" s="348"/>
      <c r="K23" s="349"/>
      <c r="L23" s="274"/>
      <c r="M23" s="113"/>
      <c r="N23" s="113"/>
      <c r="O23" s="114"/>
      <c r="P23" s="356"/>
      <c r="Q23" s="348"/>
      <c r="R23" s="349"/>
      <c r="S23" s="348"/>
      <c r="T23" s="80"/>
      <c r="U23" s="80"/>
      <c r="V23" s="109"/>
      <c r="W23" s="363"/>
      <c r="X23" s="348"/>
      <c r="Y23" s="110"/>
      <c r="Z23" s="111"/>
      <c r="AA23" s="112"/>
      <c r="AB23" s="347"/>
      <c r="AC23" s="262"/>
      <c r="AD23" s="262"/>
      <c r="AE23" s="348"/>
      <c r="AF23" s="349"/>
      <c r="AG23" s="274"/>
      <c r="AH23" s="113"/>
      <c r="AI23" s="113"/>
      <c r="AJ23" s="114"/>
      <c r="AK23" s="356"/>
      <c r="AL23" s="348"/>
      <c r="AM23" s="349"/>
      <c r="AN23" s="348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</row>
    <row r="24" spans="1:52" ht="12.75" customHeight="1">
      <c r="A24" s="109"/>
      <c r="B24" s="363"/>
      <c r="C24" s="348"/>
      <c r="D24" s="110"/>
      <c r="E24" s="111"/>
      <c r="F24" s="112"/>
      <c r="G24" s="347"/>
      <c r="H24" s="262"/>
      <c r="I24" s="262"/>
      <c r="J24" s="348"/>
      <c r="K24" s="361"/>
      <c r="L24" s="274"/>
      <c r="M24" s="113"/>
      <c r="N24" s="113"/>
      <c r="O24" s="114"/>
      <c r="P24" s="356"/>
      <c r="Q24" s="348"/>
      <c r="R24" s="349"/>
      <c r="S24" s="348"/>
      <c r="T24" s="80"/>
      <c r="U24" s="80"/>
      <c r="V24" s="109"/>
      <c r="W24" s="363"/>
      <c r="X24" s="348"/>
      <c r="Y24" s="110"/>
      <c r="Z24" s="111"/>
      <c r="AA24" s="112"/>
      <c r="AB24" s="347"/>
      <c r="AC24" s="262"/>
      <c r="AD24" s="262"/>
      <c r="AE24" s="348"/>
      <c r="AF24" s="361"/>
      <c r="AG24" s="274"/>
      <c r="AH24" s="113"/>
      <c r="AI24" s="113"/>
      <c r="AJ24" s="114"/>
      <c r="AK24" s="356"/>
      <c r="AL24" s="348"/>
      <c r="AM24" s="349"/>
      <c r="AN24" s="348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</row>
    <row r="25" spans="1:52" ht="12.75" customHeight="1">
      <c r="A25" s="109"/>
      <c r="B25" s="363"/>
      <c r="C25" s="348"/>
      <c r="D25" s="110"/>
      <c r="E25" s="111"/>
      <c r="F25" s="112"/>
      <c r="G25" s="347"/>
      <c r="H25" s="262"/>
      <c r="I25" s="262"/>
      <c r="J25" s="348"/>
      <c r="K25" s="361"/>
      <c r="L25" s="274"/>
      <c r="M25" s="113"/>
      <c r="N25" s="113"/>
      <c r="O25" s="114"/>
      <c r="P25" s="356"/>
      <c r="Q25" s="348"/>
      <c r="R25" s="349"/>
      <c r="S25" s="348"/>
      <c r="T25" s="80"/>
      <c r="U25" s="80"/>
      <c r="V25" s="109"/>
      <c r="W25" s="363"/>
      <c r="X25" s="348"/>
      <c r="Y25" s="110"/>
      <c r="Z25" s="111"/>
      <c r="AA25" s="112"/>
      <c r="AB25" s="347"/>
      <c r="AC25" s="262"/>
      <c r="AD25" s="262"/>
      <c r="AE25" s="348"/>
      <c r="AF25" s="361"/>
      <c r="AG25" s="274"/>
      <c r="AH25" s="113"/>
      <c r="AI25" s="113"/>
      <c r="AJ25" s="114"/>
      <c r="AK25" s="356"/>
      <c r="AL25" s="348"/>
      <c r="AM25" s="349"/>
      <c r="AN25" s="348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</row>
    <row r="26" spans="1:52" ht="12.75" customHeight="1">
      <c r="A26" s="109"/>
      <c r="B26" s="363"/>
      <c r="C26" s="348"/>
      <c r="D26" s="110"/>
      <c r="E26" s="111"/>
      <c r="F26" s="112"/>
      <c r="G26" s="347"/>
      <c r="H26" s="262"/>
      <c r="I26" s="262"/>
      <c r="J26" s="348"/>
      <c r="K26" s="361"/>
      <c r="L26" s="274"/>
      <c r="M26" s="113"/>
      <c r="N26" s="113"/>
      <c r="O26" s="114"/>
      <c r="P26" s="356"/>
      <c r="Q26" s="348"/>
      <c r="R26" s="349"/>
      <c r="S26" s="348"/>
      <c r="T26" s="80"/>
      <c r="U26" s="80"/>
      <c r="V26" s="109"/>
      <c r="W26" s="363"/>
      <c r="X26" s="348"/>
      <c r="Y26" s="110"/>
      <c r="Z26" s="111"/>
      <c r="AA26" s="112"/>
      <c r="AB26" s="347"/>
      <c r="AC26" s="262"/>
      <c r="AD26" s="262"/>
      <c r="AE26" s="348"/>
      <c r="AF26" s="361"/>
      <c r="AG26" s="274"/>
      <c r="AH26" s="113"/>
      <c r="AI26" s="113"/>
      <c r="AJ26" s="114"/>
      <c r="AK26" s="356"/>
      <c r="AL26" s="348"/>
      <c r="AM26" s="349"/>
      <c r="AN26" s="348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</row>
    <row r="27" spans="1:52" ht="12.75" customHeight="1">
      <c r="A27" s="109"/>
      <c r="B27" s="363"/>
      <c r="C27" s="348"/>
      <c r="D27" s="110"/>
      <c r="E27" s="111"/>
      <c r="F27" s="112"/>
      <c r="G27" s="347"/>
      <c r="H27" s="262"/>
      <c r="I27" s="262"/>
      <c r="J27" s="348"/>
      <c r="K27" s="349"/>
      <c r="L27" s="274"/>
      <c r="M27" s="113"/>
      <c r="N27" s="113"/>
      <c r="O27" s="114"/>
      <c r="P27" s="356"/>
      <c r="Q27" s="348"/>
      <c r="R27" s="349"/>
      <c r="S27" s="348"/>
      <c r="T27" s="80"/>
      <c r="U27" s="80"/>
      <c r="V27" s="109"/>
      <c r="W27" s="363"/>
      <c r="X27" s="348"/>
      <c r="Y27" s="110"/>
      <c r="Z27" s="111"/>
      <c r="AA27" s="112"/>
      <c r="AB27" s="347"/>
      <c r="AC27" s="262"/>
      <c r="AD27" s="262"/>
      <c r="AE27" s="348"/>
      <c r="AF27" s="349"/>
      <c r="AG27" s="274"/>
      <c r="AH27" s="113"/>
      <c r="AI27" s="113"/>
      <c r="AJ27" s="114"/>
      <c r="AK27" s="356"/>
      <c r="AL27" s="348"/>
      <c r="AM27" s="349"/>
      <c r="AN27" s="348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</row>
    <row r="28" spans="1:52" ht="12.75" customHeight="1">
      <c r="A28" s="109"/>
      <c r="B28" s="363"/>
      <c r="C28" s="348"/>
      <c r="D28" s="110"/>
      <c r="E28" s="111"/>
      <c r="F28" s="112"/>
      <c r="G28" s="347"/>
      <c r="H28" s="262"/>
      <c r="I28" s="262"/>
      <c r="J28" s="348"/>
      <c r="K28" s="349"/>
      <c r="L28" s="274"/>
      <c r="M28" s="113"/>
      <c r="N28" s="113"/>
      <c r="O28" s="114"/>
      <c r="P28" s="356"/>
      <c r="Q28" s="348"/>
      <c r="R28" s="349"/>
      <c r="S28" s="348"/>
      <c r="T28" s="80"/>
      <c r="U28" s="80"/>
      <c r="V28" s="109"/>
      <c r="W28" s="363"/>
      <c r="X28" s="348"/>
      <c r="Y28" s="110"/>
      <c r="Z28" s="111"/>
      <c r="AA28" s="112"/>
      <c r="AB28" s="347"/>
      <c r="AC28" s="262"/>
      <c r="AD28" s="262"/>
      <c r="AE28" s="348"/>
      <c r="AF28" s="349"/>
      <c r="AG28" s="274"/>
      <c r="AH28" s="113"/>
      <c r="AI28" s="113"/>
      <c r="AJ28" s="114"/>
      <c r="AK28" s="356"/>
      <c r="AL28" s="348"/>
      <c r="AM28" s="349"/>
      <c r="AN28" s="348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</row>
    <row r="29" spans="1:52" ht="12.75" customHeight="1">
      <c r="A29" s="109"/>
      <c r="B29" s="363"/>
      <c r="C29" s="348"/>
      <c r="D29" s="110"/>
      <c r="E29" s="111"/>
      <c r="F29" s="112"/>
      <c r="G29" s="347"/>
      <c r="H29" s="262"/>
      <c r="I29" s="262"/>
      <c r="J29" s="348"/>
      <c r="K29" s="349"/>
      <c r="L29" s="274"/>
      <c r="M29" s="113"/>
      <c r="N29" s="113"/>
      <c r="O29" s="114"/>
      <c r="P29" s="356"/>
      <c r="Q29" s="348"/>
      <c r="R29" s="349"/>
      <c r="S29" s="348"/>
      <c r="T29" s="80"/>
      <c r="U29" s="80"/>
      <c r="V29" s="109"/>
      <c r="W29" s="363"/>
      <c r="X29" s="348"/>
      <c r="Y29" s="110"/>
      <c r="Z29" s="111"/>
      <c r="AA29" s="112"/>
      <c r="AB29" s="347"/>
      <c r="AC29" s="262"/>
      <c r="AD29" s="262"/>
      <c r="AE29" s="348"/>
      <c r="AF29" s="349"/>
      <c r="AG29" s="274"/>
      <c r="AH29" s="113"/>
      <c r="AI29" s="113"/>
      <c r="AJ29" s="114"/>
      <c r="AK29" s="356"/>
      <c r="AL29" s="348"/>
      <c r="AM29" s="349"/>
      <c r="AN29" s="348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</row>
    <row r="30" spans="1:52" ht="12.75" customHeight="1">
      <c r="A30" s="109"/>
      <c r="B30" s="363"/>
      <c r="C30" s="348"/>
      <c r="D30" s="110"/>
      <c r="E30" s="111"/>
      <c r="F30" s="112"/>
      <c r="G30" s="347"/>
      <c r="H30" s="262"/>
      <c r="I30" s="262"/>
      <c r="J30" s="348"/>
      <c r="K30" s="349"/>
      <c r="L30" s="274"/>
      <c r="M30" s="113"/>
      <c r="N30" s="113"/>
      <c r="O30" s="114"/>
      <c r="P30" s="356"/>
      <c r="Q30" s="348"/>
      <c r="R30" s="349"/>
      <c r="S30" s="348"/>
      <c r="T30" s="80"/>
      <c r="U30" s="80"/>
      <c r="V30" s="109"/>
      <c r="W30" s="363"/>
      <c r="X30" s="348"/>
      <c r="Y30" s="110"/>
      <c r="Z30" s="111"/>
      <c r="AA30" s="112"/>
      <c r="AB30" s="347"/>
      <c r="AC30" s="262"/>
      <c r="AD30" s="262"/>
      <c r="AE30" s="348"/>
      <c r="AF30" s="349"/>
      <c r="AG30" s="274"/>
      <c r="AH30" s="113"/>
      <c r="AI30" s="113"/>
      <c r="AJ30" s="114"/>
      <c r="AK30" s="356"/>
      <c r="AL30" s="348"/>
      <c r="AM30" s="349"/>
      <c r="AN30" s="348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</row>
    <row r="31" spans="1:52" ht="12.75" customHeight="1">
      <c r="A31" s="109"/>
      <c r="B31" s="363"/>
      <c r="C31" s="348"/>
      <c r="D31" s="110"/>
      <c r="E31" s="111"/>
      <c r="F31" s="112"/>
      <c r="G31" s="347"/>
      <c r="H31" s="262"/>
      <c r="I31" s="262"/>
      <c r="J31" s="348"/>
      <c r="K31" s="349"/>
      <c r="L31" s="274"/>
      <c r="M31" s="113"/>
      <c r="N31" s="113"/>
      <c r="O31" s="114"/>
      <c r="P31" s="356"/>
      <c r="Q31" s="348"/>
      <c r="R31" s="349"/>
      <c r="S31" s="348"/>
      <c r="T31" s="80"/>
      <c r="U31" s="80"/>
      <c r="V31" s="109"/>
      <c r="W31" s="363"/>
      <c r="X31" s="348"/>
      <c r="Y31" s="110"/>
      <c r="Z31" s="111"/>
      <c r="AA31" s="112"/>
      <c r="AB31" s="347"/>
      <c r="AC31" s="262"/>
      <c r="AD31" s="262"/>
      <c r="AE31" s="348"/>
      <c r="AF31" s="349"/>
      <c r="AG31" s="274"/>
      <c r="AH31" s="113"/>
      <c r="AI31" s="113"/>
      <c r="AJ31" s="114"/>
      <c r="AK31" s="356"/>
      <c r="AL31" s="348"/>
      <c r="AM31" s="349"/>
      <c r="AN31" s="348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</row>
    <row r="32" spans="1:52" ht="12.75" customHeight="1">
      <c r="A32" s="109"/>
      <c r="B32" s="363"/>
      <c r="C32" s="348"/>
      <c r="D32" s="110"/>
      <c r="E32" s="111"/>
      <c r="F32" s="112"/>
      <c r="G32" s="347"/>
      <c r="H32" s="262"/>
      <c r="I32" s="262"/>
      <c r="J32" s="348"/>
      <c r="K32" s="349"/>
      <c r="L32" s="274"/>
      <c r="M32" s="113"/>
      <c r="N32" s="113"/>
      <c r="O32" s="114"/>
      <c r="P32" s="356"/>
      <c r="Q32" s="348"/>
      <c r="R32" s="349"/>
      <c r="S32" s="348"/>
      <c r="T32" s="80"/>
      <c r="U32" s="80"/>
      <c r="V32" s="109"/>
      <c r="W32" s="363"/>
      <c r="X32" s="348"/>
      <c r="Y32" s="110"/>
      <c r="Z32" s="111"/>
      <c r="AA32" s="112"/>
      <c r="AB32" s="347"/>
      <c r="AC32" s="262"/>
      <c r="AD32" s="262"/>
      <c r="AE32" s="348"/>
      <c r="AF32" s="349"/>
      <c r="AG32" s="274"/>
      <c r="AH32" s="113"/>
      <c r="AI32" s="113"/>
      <c r="AJ32" s="114"/>
      <c r="AK32" s="356"/>
      <c r="AL32" s="348"/>
      <c r="AM32" s="349"/>
      <c r="AN32" s="348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</row>
    <row r="33" spans="1:52" ht="12.75" customHeight="1">
      <c r="A33" s="109"/>
      <c r="B33" s="363"/>
      <c r="C33" s="348"/>
      <c r="D33" s="110"/>
      <c r="E33" s="111"/>
      <c r="F33" s="112"/>
      <c r="G33" s="347"/>
      <c r="H33" s="262"/>
      <c r="I33" s="262"/>
      <c r="J33" s="348"/>
      <c r="K33" s="349"/>
      <c r="L33" s="274"/>
      <c r="M33" s="113"/>
      <c r="N33" s="113"/>
      <c r="O33" s="114"/>
      <c r="P33" s="356"/>
      <c r="Q33" s="348"/>
      <c r="R33" s="349"/>
      <c r="S33" s="348"/>
      <c r="T33" s="80"/>
      <c r="U33" s="80"/>
      <c r="V33" s="109"/>
      <c r="W33" s="363"/>
      <c r="X33" s="348"/>
      <c r="Y33" s="110"/>
      <c r="Z33" s="111"/>
      <c r="AA33" s="112"/>
      <c r="AB33" s="347"/>
      <c r="AC33" s="262"/>
      <c r="AD33" s="262"/>
      <c r="AE33" s="348"/>
      <c r="AF33" s="349"/>
      <c r="AG33" s="274"/>
      <c r="AH33" s="113"/>
      <c r="AI33" s="113"/>
      <c r="AJ33" s="114"/>
      <c r="AK33" s="356"/>
      <c r="AL33" s="348"/>
      <c r="AM33" s="349"/>
      <c r="AN33" s="348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</row>
    <row r="34" spans="1:52" ht="12.75" customHeight="1">
      <c r="A34" s="115"/>
      <c r="B34" s="362"/>
      <c r="C34" s="359"/>
      <c r="D34" s="116"/>
      <c r="E34" s="117"/>
      <c r="F34" s="118"/>
      <c r="G34" s="357"/>
      <c r="H34" s="358"/>
      <c r="I34" s="358"/>
      <c r="J34" s="359"/>
      <c r="K34" s="350"/>
      <c r="L34" s="351"/>
      <c r="M34" s="119"/>
      <c r="N34" s="119"/>
      <c r="O34" s="120"/>
      <c r="P34" s="360"/>
      <c r="Q34" s="359"/>
      <c r="R34" s="350"/>
      <c r="S34" s="359"/>
      <c r="T34" s="80"/>
      <c r="U34" s="80"/>
      <c r="V34" s="115"/>
      <c r="W34" s="362"/>
      <c r="X34" s="359"/>
      <c r="Y34" s="116"/>
      <c r="Z34" s="117"/>
      <c r="AA34" s="118"/>
      <c r="AB34" s="357"/>
      <c r="AC34" s="358"/>
      <c r="AD34" s="358"/>
      <c r="AE34" s="359"/>
      <c r="AF34" s="350"/>
      <c r="AG34" s="351"/>
      <c r="AH34" s="119"/>
      <c r="AI34" s="119"/>
      <c r="AJ34" s="120"/>
      <c r="AK34" s="360"/>
      <c r="AL34" s="359"/>
      <c r="AM34" s="350"/>
      <c r="AN34" s="359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</row>
    <row r="35" spans="1:52" ht="24" customHeight="1">
      <c r="A35" s="121" t="s">
        <v>130</v>
      </c>
      <c r="B35" s="122"/>
      <c r="C35" s="122"/>
      <c r="D35" s="122"/>
      <c r="E35" s="122"/>
      <c r="F35" s="122"/>
      <c r="G35" s="122"/>
      <c r="H35" s="122"/>
      <c r="I35" s="122"/>
      <c r="J35" s="123"/>
      <c r="K35" s="84"/>
      <c r="L35" s="124" t="s">
        <v>131</v>
      </c>
      <c r="M35" s="84"/>
      <c r="N35" s="84"/>
      <c r="O35" s="84"/>
      <c r="P35" s="84"/>
      <c r="Q35" s="84"/>
      <c r="R35" s="84"/>
      <c r="S35" s="123"/>
      <c r="T35" s="80"/>
      <c r="U35" s="80"/>
      <c r="V35" s="121" t="s">
        <v>130</v>
      </c>
      <c r="W35" s="122"/>
      <c r="X35" s="122"/>
      <c r="Y35" s="122"/>
      <c r="Z35" s="122"/>
      <c r="AA35" s="122"/>
      <c r="AB35" s="122"/>
      <c r="AC35" s="122"/>
      <c r="AD35" s="122"/>
      <c r="AE35" s="123"/>
      <c r="AF35" s="84"/>
      <c r="AG35" s="124" t="s">
        <v>131</v>
      </c>
      <c r="AH35" s="84"/>
      <c r="AI35" s="84"/>
      <c r="AJ35" s="84"/>
      <c r="AK35" s="84"/>
      <c r="AL35" s="84"/>
      <c r="AM35" s="84"/>
      <c r="AN35" s="123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</row>
    <row r="36" spans="1:52" ht="6.75" customHeight="1">
      <c r="A36" s="121"/>
      <c r="B36" s="122"/>
      <c r="C36" s="122"/>
      <c r="D36" s="122"/>
      <c r="E36" s="122"/>
      <c r="F36" s="122"/>
      <c r="G36" s="122"/>
      <c r="H36" s="122"/>
      <c r="I36" s="122"/>
      <c r="J36" s="123"/>
      <c r="K36" s="84"/>
      <c r="L36" s="84"/>
      <c r="M36" s="84"/>
      <c r="N36" s="84"/>
      <c r="O36" s="84"/>
      <c r="P36" s="84"/>
      <c r="Q36" s="84"/>
      <c r="R36" s="84"/>
      <c r="S36" s="123"/>
      <c r="T36" s="80"/>
      <c r="U36" s="80"/>
      <c r="V36" s="121"/>
      <c r="W36" s="122"/>
      <c r="X36" s="122"/>
      <c r="Y36" s="122"/>
      <c r="Z36" s="122"/>
      <c r="AA36" s="122"/>
      <c r="AB36" s="122"/>
      <c r="AC36" s="122"/>
      <c r="AD36" s="122"/>
      <c r="AE36" s="123"/>
      <c r="AF36" s="84"/>
      <c r="AG36" s="84"/>
      <c r="AH36" s="84"/>
      <c r="AI36" s="84"/>
      <c r="AJ36" s="84"/>
      <c r="AK36" s="84"/>
      <c r="AL36" s="84"/>
      <c r="AM36" s="84"/>
      <c r="AN36" s="123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</row>
    <row r="37" spans="1:52" ht="12.75" customHeight="1">
      <c r="A37" s="66" t="s">
        <v>132</v>
      </c>
      <c r="B37" s="122"/>
      <c r="C37" s="122"/>
      <c r="D37" s="122"/>
      <c r="E37" s="122"/>
      <c r="F37" s="353"/>
      <c r="G37" s="354"/>
      <c r="H37" s="354"/>
      <c r="I37" s="355"/>
      <c r="J37" s="123"/>
      <c r="K37" s="122"/>
      <c r="L37" s="125" t="s">
        <v>133</v>
      </c>
      <c r="M37" s="122"/>
      <c r="N37" s="122"/>
      <c r="O37" s="123"/>
      <c r="P37" s="123"/>
      <c r="Q37" s="353"/>
      <c r="R37" s="354"/>
      <c r="S37" s="355"/>
      <c r="T37" s="80"/>
      <c r="U37" s="80"/>
      <c r="V37" s="66" t="s">
        <v>132</v>
      </c>
      <c r="W37" s="122"/>
      <c r="X37" s="122"/>
      <c r="Y37" s="122"/>
      <c r="Z37" s="122"/>
      <c r="AA37" s="353"/>
      <c r="AB37" s="354"/>
      <c r="AC37" s="354"/>
      <c r="AD37" s="355"/>
      <c r="AE37" s="123"/>
      <c r="AF37" s="122"/>
      <c r="AG37" s="125" t="s">
        <v>133</v>
      </c>
      <c r="AH37" s="122"/>
      <c r="AI37" s="122"/>
      <c r="AJ37" s="123"/>
      <c r="AK37" s="123"/>
      <c r="AL37" s="353"/>
      <c r="AM37" s="354"/>
      <c r="AN37" s="355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</row>
    <row r="38" spans="1:52" ht="12.75" customHeight="1">
      <c r="A38" s="79"/>
      <c r="B38" s="122"/>
      <c r="C38" s="122"/>
      <c r="D38" s="122"/>
      <c r="E38" s="122"/>
      <c r="F38" s="126"/>
      <c r="G38" s="126"/>
      <c r="H38" s="126"/>
      <c r="I38" s="126"/>
      <c r="J38" s="123"/>
      <c r="K38" s="122"/>
      <c r="L38" s="122"/>
      <c r="M38" s="122"/>
      <c r="N38" s="122"/>
      <c r="O38" s="123"/>
      <c r="P38" s="123"/>
      <c r="Q38" s="127"/>
      <c r="R38" s="127"/>
      <c r="S38" s="127"/>
      <c r="T38" s="80"/>
      <c r="U38" s="80"/>
      <c r="V38" s="79"/>
      <c r="W38" s="122"/>
      <c r="X38" s="122"/>
      <c r="Y38" s="122"/>
      <c r="Z38" s="122"/>
      <c r="AA38" s="126"/>
      <c r="AB38" s="126"/>
      <c r="AC38" s="126"/>
      <c r="AD38" s="126"/>
      <c r="AE38" s="123"/>
      <c r="AF38" s="122"/>
      <c r="AG38" s="122"/>
      <c r="AH38" s="122"/>
      <c r="AI38" s="122"/>
      <c r="AJ38" s="123"/>
      <c r="AK38" s="123"/>
      <c r="AL38" s="127"/>
      <c r="AM38" s="127"/>
      <c r="AN38" s="127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</row>
    <row r="39" spans="1:52" ht="12.75" customHeight="1">
      <c r="A39" s="66" t="s">
        <v>134</v>
      </c>
      <c r="B39" s="122"/>
      <c r="C39" s="122"/>
      <c r="D39" s="122"/>
      <c r="E39" s="122"/>
      <c r="F39" s="353"/>
      <c r="G39" s="354"/>
      <c r="H39" s="354"/>
      <c r="I39" s="355"/>
      <c r="J39" s="123"/>
      <c r="K39" s="122"/>
      <c r="L39" s="125" t="s">
        <v>135</v>
      </c>
      <c r="M39" s="122"/>
      <c r="N39" s="122"/>
      <c r="O39" s="123"/>
      <c r="P39" s="123"/>
      <c r="Q39" s="353"/>
      <c r="R39" s="354"/>
      <c r="S39" s="355"/>
      <c r="T39" s="80"/>
      <c r="U39" s="80"/>
      <c r="V39" s="66" t="s">
        <v>134</v>
      </c>
      <c r="W39" s="122"/>
      <c r="X39" s="122"/>
      <c r="Y39" s="122"/>
      <c r="Z39" s="122"/>
      <c r="AA39" s="353"/>
      <c r="AB39" s="354"/>
      <c r="AC39" s="354"/>
      <c r="AD39" s="355"/>
      <c r="AE39" s="123"/>
      <c r="AF39" s="122"/>
      <c r="AG39" s="125" t="s">
        <v>135</v>
      </c>
      <c r="AH39" s="122"/>
      <c r="AI39" s="122"/>
      <c r="AJ39" s="123"/>
      <c r="AK39" s="123"/>
      <c r="AL39" s="353"/>
      <c r="AM39" s="354"/>
      <c r="AN39" s="355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</row>
    <row r="40" spans="1:52" ht="5.25" customHeight="1">
      <c r="A40" s="79"/>
      <c r="B40" s="122"/>
      <c r="C40" s="122"/>
      <c r="D40" s="122"/>
      <c r="E40" s="122"/>
      <c r="F40" s="122"/>
      <c r="G40" s="122"/>
      <c r="H40" s="122"/>
      <c r="I40" s="122"/>
      <c r="J40" s="123"/>
      <c r="K40" s="122"/>
      <c r="L40" s="352"/>
      <c r="M40" s="221"/>
      <c r="N40" s="221"/>
      <c r="O40" s="221"/>
      <c r="P40" s="221"/>
      <c r="Q40" s="221"/>
      <c r="R40" s="221"/>
      <c r="S40" s="221"/>
      <c r="T40" s="80"/>
      <c r="U40" s="80"/>
      <c r="V40" s="79"/>
      <c r="W40" s="122"/>
      <c r="X40" s="122"/>
      <c r="Y40" s="122"/>
      <c r="Z40" s="122"/>
      <c r="AA40" s="122"/>
      <c r="AB40" s="122"/>
      <c r="AC40" s="122"/>
      <c r="AD40" s="122"/>
      <c r="AE40" s="123"/>
      <c r="AF40" s="122"/>
      <c r="AG40" s="352"/>
      <c r="AH40" s="221"/>
      <c r="AI40" s="221"/>
      <c r="AJ40" s="221"/>
      <c r="AK40" s="221"/>
      <c r="AL40" s="221"/>
      <c r="AM40" s="221"/>
      <c r="AN40" s="221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</row>
    <row r="41" spans="1:52" ht="5.25" customHeight="1">
      <c r="A41" s="79"/>
      <c r="B41" s="122"/>
      <c r="C41" s="122"/>
      <c r="D41" s="122"/>
      <c r="E41" s="122"/>
      <c r="F41" s="122"/>
      <c r="G41" s="122"/>
      <c r="H41" s="122"/>
      <c r="I41" s="122"/>
      <c r="J41" s="123"/>
      <c r="K41" s="122"/>
      <c r="L41" s="122"/>
      <c r="M41" s="122"/>
      <c r="N41" s="122"/>
      <c r="O41" s="123"/>
      <c r="P41" s="123"/>
      <c r="Q41" s="123"/>
      <c r="R41" s="123"/>
      <c r="S41" s="123"/>
      <c r="T41" s="80"/>
      <c r="U41" s="80"/>
      <c r="V41" s="79"/>
      <c r="W41" s="122"/>
      <c r="X41" s="122"/>
      <c r="Y41" s="122"/>
      <c r="Z41" s="122"/>
      <c r="AA41" s="122"/>
      <c r="AB41" s="122"/>
      <c r="AC41" s="122"/>
      <c r="AD41" s="122"/>
      <c r="AE41" s="123"/>
      <c r="AF41" s="122"/>
      <c r="AG41" s="122"/>
      <c r="AH41" s="122"/>
      <c r="AI41" s="122"/>
      <c r="AJ41" s="123"/>
      <c r="AK41" s="123"/>
      <c r="AL41" s="123"/>
      <c r="AM41" s="123"/>
      <c r="AN41" s="123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</row>
    <row r="42" spans="1:52" ht="12.75" customHeight="1">
      <c r="A42" s="79"/>
      <c r="B42" s="122"/>
      <c r="C42" s="122"/>
      <c r="D42" s="122"/>
      <c r="E42" s="122"/>
      <c r="F42" s="122"/>
      <c r="G42" s="122"/>
      <c r="H42" s="122"/>
      <c r="I42" s="122"/>
      <c r="J42" s="123"/>
      <c r="K42" s="122"/>
      <c r="L42" s="125" t="s">
        <v>136</v>
      </c>
      <c r="M42" s="122"/>
      <c r="N42" s="122"/>
      <c r="O42" s="123"/>
      <c r="P42" s="123"/>
      <c r="Q42" s="353"/>
      <c r="R42" s="354"/>
      <c r="S42" s="355"/>
      <c r="T42" s="80"/>
      <c r="U42" s="80"/>
      <c r="V42" s="79"/>
      <c r="W42" s="122"/>
      <c r="X42" s="122"/>
      <c r="Y42" s="122"/>
      <c r="Z42" s="122"/>
      <c r="AA42" s="122"/>
      <c r="AB42" s="122"/>
      <c r="AC42" s="122"/>
      <c r="AD42" s="122"/>
      <c r="AE42" s="123"/>
      <c r="AF42" s="122"/>
      <c r="AG42" s="125" t="s">
        <v>136</v>
      </c>
      <c r="AH42" s="122"/>
      <c r="AI42" s="122"/>
      <c r="AJ42" s="123"/>
      <c r="AK42" s="123"/>
      <c r="AL42" s="353"/>
      <c r="AM42" s="354"/>
      <c r="AN42" s="355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</row>
    <row r="43" spans="1:52" ht="17.25" customHeight="1">
      <c r="A43" s="66" t="s">
        <v>137</v>
      </c>
      <c r="B43" s="122"/>
      <c r="C43" s="122"/>
      <c r="D43" s="345"/>
      <c r="E43" s="221"/>
      <c r="F43" s="221"/>
      <c r="G43" s="125"/>
      <c r="H43" s="345"/>
      <c r="I43" s="221"/>
      <c r="J43" s="221"/>
      <c r="K43" s="125"/>
      <c r="L43" s="345"/>
      <c r="M43" s="221"/>
      <c r="N43" s="221"/>
      <c r="O43" s="221"/>
      <c r="P43" s="221"/>
      <c r="Q43" s="221"/>
      <c r="R43" s="221"/>
      <c r="S43" s="221"/>
      <c r="T43" s="80"/>
      <c r="U43" s="80"/>
      <c r="V43" s="66" t="s">
        <v>137</v>
      </c>
      <c r="W43" s="122"/>
      <c r="X43" s="122"/>
      <c r="Y43" s="345"/>
      <c r="Z43" s="221"/>
      <c r="AA43" s="221"/>
      <c r="AB43" s="125"/>
      <c r="AC43" s="345"/>
      <c r="AD43" s="221"/>
      <c r="AE43" s="221"/>
      <c r="AF43" s="125"/>
      <c r="AG43" s="345"/>
      <c r="AH43" s="221"/>
      <c r="AI43" s="221"/>
      <c r="AJ43" s="221"/>
      <c r="AK43" s="221"/>
      <c r="AL43" s="221"/>
      <c r="AM43" s="221"/>
      <c r="AN43" s="221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</row>
    <row r="44" spans="1:52" ht="11.25" customHeight="1">
      <c r="A44" s="79"/>
      <c r="B44" s="122"/>
      <c r="C44" s="122"/>
      <c r="D44" s="346" t="s">
        <v>138</v>
      </c>
      <c r="E44" s="264"/>
      <c r="F44" s="264"/>
      <c r="G44" s="128"/>
      <c r="H44" s="346" t="s">
        <v>92</v>
      </c>
      <c r="I44" s="264"/>
      <c r="J44" s="264"/>
      <c r="K44" s="128"/>
      <c r="L44" s="346" t="s">
        <v>93</v>
      </c>
      <c r="M44" s="264"/>
      <c r="N44" s="264"/>
      <c r="O44" s="264"/>
      <c r="P44" s="264"/>
      <c r="Q44" s="264"/>
      <c r="R44" s="264"/>
      <c r="S44" s="264"/>
      <c r="T44" s="80"/>
      <c r="U44" s="80"/>
      <c r="V44" s="79"/>
      <c r="W44" s="122"/>
      <c r="X44" s="122"/>
      <c r="Y44" s="346" t="s">
        <v>138</v>
      </c>
      <c r="Z44" s="264"/>
      <c r="AA44" s="264"/>
      <c r="AB44" s="128"/>
      <c r="AC44" s="346" t="s">
        <v>92</v>
      </c>
      <c r="AD44" s="264"/>
      <c r="AE44" s="264"/>
      <c r="AF44" s="128"/>
      <c r="AG44" s="346" t="s">
        <v>93</v>
      </c>
      <c r="AH44" s="264"/>
      <c r="AI44" s="264"/>
      <c r="AJ44" s="264"/>
      <c r="AK44" s="264"/>
      <c r="AL44" s="264"/>
      <c r="AM44" s="264"/>
      <c r="AN44" s="264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</row>
    <row r="45" spans="1:52" ht="12.75" customHeight="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</row>
    <row r="46" spans="1:52" ht="12.75" customHeight="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</row>
    <row r="47" spans="1:52" ht="12.75" customHeight="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</row>
    <row r="48" spans="1:52" ht="12.75" customHeight="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</row>
    <row r="49" spans="1:52" ht="12.75" customHeight="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</row>
    <row r="50" spans="1:52" ht="12.75" customHeight="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</row>
    <row r="51" spans="1:52" ht="12.75" customHeight="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</row>
    <row r="52" spans="1:52" ht="12.75" customHeight="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</row>
    <row r="53" spans="1:52" ht="12.75" customHeight="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</row>
    <row r="54" spans="1:52" ht="12.75" customHeight="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</row>
    <row r="55" spans="1:52" ht="12.75" customHeight="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</row>
    <row r="56" spans="1:52" ht="12.75" customHeight="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</row>
    <row r="57" spans="1:52" ht="12.75" customHeight="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</row>
    <row r="58" spans="1:52" ht="12.75" customHeight="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</row>
    <row r="59" spans="1:52" ht="12.75" customHeight="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</row>
    <row r="60" spans="1:52" ht="12.75" customHeight="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</row>
    <row r="61" spans="1:52" ht="12.75" customHeight="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</row>
    <row r="62" spans="1:52" ht="12.75" customHeight="1">
      <c r="A62" s="80"/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</row>
    <row r="63" spans="1:52" ht="12.75" customHeight="1">
      <c r="A63" s="80"/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</row>
    <row r="64" spans="1:52" ht="12.75" customHeight="1">
      <c r="A64" s="80"/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</row>
    <row r="65" spans="1:52" ht="12.75" customHeight="1">
      <c r="A65" s="80"/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</row>
    <row r="66" spans="1:52" ht="12.75" customHeight="1">
      <c r="A66" s="80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</row>
    <row r="67" spans="1:52" ht="12.75" customHeight="1">
      <c r="A67" s="80"/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</row>
    <row r="68" spans="1:52" ht="12.75" customHeight="1">
      <c r="A68" s="80"/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</row>
    <row r="69" spans="1:52" ht="12.75" customHeight="1">
      <c r="A69" s="80"/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</row>
    <row r="70" spans="1:52" ht="12.75" customHeight="1">
      <c r="A70" s="80"/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</row>
    <row r="71" spans="1:52" ht="12.75" customHeight="1">
      <c r="A71" s="80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</row>
    <row r="72" spans="1:52" ht="12.75" customHeight="1">
      <c r="A72" s="80"/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</row>
    <row r="73" spans="1:52" ht="12.7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</row>
    <row r="74" spans="1:52" ht="12.75" customHeight="1">
      <c r="A74" s="80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</row>
    <row r="75" spans="1:52" ht="12.75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</row>
    <row r="76" spans="1:52" ht="12.75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</row>
    <row r="77" spans="1:52" ht="12.75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</row>
    <row r="78" spans="1:52" ht="12.75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</row>
    <row r="79" spans="1:52" ht="12.75" customHeight="1">
      <c r="A79" s="80"/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</row>
    <row r="80" spans="1:52" ht="12.75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</row>
    <row r="81" spans="1:52" ht="12.75" customHeight="1">
      <c r="A81" s="80"/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</row>
    <row r="82" spans="1:52" ht="12.75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</row>
    <row r="83" spans="1:52" ht="12.75" customHeight="1">
      <c r="A83" s="80"/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</row>
    <row r="84" spans="1:52" ht="12.75" customHeight="1">
      <c r="A84" s="80"/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</row>
    <row r="85" spans="1:52" ht="12.75" customHeight="1">
      <c r="A85" s="80"/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</row>
    <row r="86" spans="1:52" ht="12.75" customHeight="1">
      <c r="A86" s="80"/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</row>
    <row r="87" spans="1:52" ht="12.75" customHeight="1">
      <c r="A87" s="80"/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</row>
    <row r="88" spans="1:52" ht="12.75" customHeight="1">
      <c r="A88" s="80"/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</row>
    <row r="89" spans="1:52" ht="12.75" customHeight="1">
      <c r="A89" s="80"/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</row>
    <row r="90" spans="1:52" ht="12.75" customHeight="1">
      <c r="A90" s="80"/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</row>
    <row r="91" spans="1:52" ht="12.75" customHeight="1">
      <c r="A91" s="80"/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</row>
    <row r="92" spans="1:52" ht="12.75" customHeight="1">
      <c r="A92" s="80"/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</row>
    <row r="93" spans="1:52" ht="12.75" customHeight="1">
      <c r="A93" s="80"/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</row>
    <row r="94" spans="1:52" ht="12.75" customHeight="1">
      <c r="A94" s="80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</row>
    <row r="95" spans="1:52" ht="12.75" customHeight="1">
      <c r="A95" s="80"/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</row>
    <row r="96" spans="1:52" ht="12.75" customHeight="1">
      <c r="A96" s="80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</row>
    <row r="97" spans="1:52" ht="12.7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</row>
    <row r="98" spans="1:52" ht="12.75" customHeight="1">
      <c r="A98" s="80"/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</row>
    <row r="99" spans="1:52" ht="12.75" customHeight="1">
      <c r="A99" s="80"/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</row>
    <row r="100" spans="1:52" ht="12.75" customHeight="1">
      <c r="A100" s="80"/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</row>
    <row r="101" spans="1:52" ht="12.75" customHeight="1">
      <c r="A101" s="80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</row>
    <row r="102" spans="1:52" ht="12.75" customHeight="1">
      <c r="A102" s="80"/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</row>
    <row r="103" spans="1:52" ht="12.75" customHeight="1">
      <c r="A103" s="80"/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</row>
    <row r="104" spans="1:52" ht="12.75" customHeight="1">
      <c r="A104" s="80"/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</row>
    <row r="105" spans="1:52" ht="12.75" customHeight="1">
      <c r="A105" s="80"/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</row>
    <row r="106" spans="1:52" ht="12.75" customHeight="1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</row>
    <row r="107" spans="1:52" ht="12.75" customHeight="1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</row>
    <row r="108" spans="1:52" ht="12.75" customHeight="1">
      <c r="A108" s="80"/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</row>
    <row r="109" spans="1:52" ht="12.75" customHeight="1">
      <c r="A109" s="80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</row>
    <row r="110" spans="1:52" ht="12.75" customHeight="1">
      <c r="A110" s="80"/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</row>
    <row r="111" spans="1:52" ht="12.75" customHeight="1">
      <c r="A111" s="80"/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</row>
    <row r="112" spans="1:52" ht="12.75" customHeight="1">
      <c r="A112" s="80"/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</row>
    <row r="113" spans="1:52" ht="12.75" customHeight="1">
      <c r="A113" s="80"/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</row>
    <row r="114" spans="1:52" ht="12.75" customHeight="1">
      <c r="A114" s="80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</row>
    <row r="115" spans="1:52" ht="12.75" customHeight="1">
      <c r="A115" s="80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</row>
    <row r="116" spans="1:52" ht="12.75" customHeight="1">
      <c r="A116" s="80"/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</row>
    <row r="117" spans="1:52" ht="12.75" customHeight="1">
      <c r="A117" s="80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</row>
    <row r="118" spans="1:52" ht="12.75" customHeight="1">
      <c r="A118" s="80"/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</row>
    <row r="119" spans="1:52" ht="12.75" customHeight="1">
      <c r="A119" s="80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</row>
    <row r="120" spans="1:52" ht="12.75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</row>
    <row r="121" spans="1:52" ht="12.75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</row>
    <row r="122" spans="1:52" ht="12.75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</row>
    <row r="123" spans="1:52" ht="12.75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</row>
    <row r="124" spans="1:52" ht="12.75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</row>
    <row r="125" spans="1:52" ht="12.75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</row>
    <row r="126" spans="1:52" ht="12.75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</row>
    <row r="127" spans="1:52" ht="12.75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</row>
    <row r="128" spans="1:52" ht="12.75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</row>
    <row r="129" spans="1:52" ht="12.75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</row>
    <row r="130" spans="1:52" ht="12.75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</row>
    <row r="131" spans="1:52" ht="12.75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</row>
    <row r="132" spans="1:52" ht="12.75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</row>
    <row r="133" spans="1:52" ht="12.75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</row>
    <row r="134" spans="1:52" ht="12.75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</row>
    <row r="135" spans="1:52" ht="12.75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</row>
    <row r="136" spans="1:52" ht="12.75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</row>
    <row r="137" spans="1:52" ht="12.75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</row>
    <row r="138" spans="1:52" ht="12.75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</row>
    <row r="139" spans="1:52" ht="12.75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</row>
    <row r="140" spans="1:52" ht="12.75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</row>
    <row r="141" spans="1:52" ht="12.75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</row>
    <row r="142" spans="1:52" ht="12.75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</row>
    <row r="143" spans="1:52" ht="12.75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</row>
    <row r="144" spans="1:52" ht="12.75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</row>
    <row r="145" spans="1:52" ht="12.75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</row>
    <row r="146" spans="1:52" ht="12.75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</row>
    <row r="147" spans="1:52" ht="12.75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</row>
    <row r="148" spans="1:52" ht="12.75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</row>
    <row r="149" spans="1:52" ht="12.75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</row>
    <row r="150" spans="1:52" ht="12.75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</row>
    <row r="151" spans="1:52" ht="12.75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</row>
    <row r="152" spans="1:52" ht="12.75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</row>
    <row r="153" spans="1:52" ht="12.75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</row>
    <row r="154" spans="1:52" ht="12.75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</row>
    <row r="155" spans="1:52" ht="12.75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</row>
    <row r="156" spans="1:52" ht="12.75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</row>
    <row r="157" spans="1:52" ht="12.75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</row>
    <row r="158" spans="1:52" ht="12.75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</row>
    <row r="159" spans="1:52" ht="12.75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</row>
    <row r="160" spans="1:52" ht="12.75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</row>
    <row r="161" spans="1:52" ht="12.75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</row>
    <row r="162" spans="1:52" ht="12.75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</row>
    <row r="163" spans="1:52" ht="12.75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</row>
    <row r="164" spans="1:52" ht="12.75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</row>
    <row r="165" spans="1:52" ht="12.75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</row>
    <row r="166" spans="1:52" ht="12.75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</row>
    <row r="167" spans="1:52" ht="12.75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</row>
    <row r="168" spans="1:52" ht="12.75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</row>
    <row r="169" spans="1:52" ht="12.75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</row>
    <row r="170" spans="1:52" ht="12.75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</row>
    <row r="171" spans="1:52" ht="12.75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</row>
    <row r="172" spans="1:52" ht="12.75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</row>
    <row r="173" spans="1:52" ht="12.75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</row>
    <row r="174" spans="1:52" ht="12.75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</row>
    <row r="175" spans="1:52" ht="12.75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</row>
    <row r="176" spans="1:52" ht="12.75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</row>
    <row r="177" spans="1:52" ht="12.75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</row>
    <row r="178" spans="1:52" ht="12.75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</row>
    <row r="179" spans="1:52" ht="12.75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</row>
    <row r="180" spans="1:52" ht="12.75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</row>
    <row r="181" spans="1:52" ht="12.75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</row>
    <row r="182" spans="1:52" ht="12.75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</row>
    <row r="183" spans="1:52" ht="12.75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</row>
    <row r="184" spans="1:52" ht="12.75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</row>
    <row r="185" spans="1:52" ht="12.75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</row>
    <row r="186" spans="1:52" ht="12.75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</row>
    <row r="187" spans="1:52" ht="12.75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</row>
    <row r="188" spans="1:52" ht="12.75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</row>
    <row r="189" spans="1:52" ht="12.75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</row>
    <row r="190" spans="1:52" ht="12.75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</row>
    <row r="191" spans="1:52" ht="12.75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</row>
    <row r="192" spans="1:52" ht="12.75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</row>
    <row r="193" spans="1:52" ht="12.75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</row>
    <row r="194" spans="1:52" ht="12.75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</row>
    <row r="195" spans="1:52" ht="12.75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</row>
    <row r="196" spans="1:52" ht="12.75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</row>
    <row r="197" spans="1:52" ht="12.75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</row>
    <row r="198" spans="1:52" ht="12.75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</row>
    <row r="199" spans="1:52" ht="12.75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</row>
    <row r="200" spans="1:52" ht="12.75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</row>
    <row r="201" spans="1:52" ht="12.75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</row>
    <row r="202" spans="1:52" ht="12.75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</row>
    <row r="203" spans="1:52" ht="12.75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</row>
    <row r="204" spans="1:52" ht="12.75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</row>
    <row r="205" spans="1:52" ht="12.75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</row>
    <row r="206" spans="1:52" ht="12.75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</row>
    <row r="207" spans="1:52" ht="12.75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</row>
    <row r="208" spans="1:52" ht="12.75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</row>
    <row r="209" spans="1:52" ht="12.75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</row>
    <row r="210" spans="1:52" ht="12.75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</row>
    <row r="211" spans="1:52" ht="12.75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</row>
    <row r="212" spans="1:52" ht="12.75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</row>
    <row r="213" spans="1:52" ht="12.75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</row>
    <row r="214" spans="1:52" ht="12.75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</row>
    <row r="215" spans="1:52" ht="12.75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</row>
    <row r="216" spans="1:52" ht="12.75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</row>
    <row r="217" spans="1:52" ht="12.75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</row>
    <row r="218" spans="1:52" ht="12.75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</row>
    <row r="219" spans="1:52" ht="12.75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</row>
    <row r="220" spans="1:52" ht="12.75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</row>
    <row r="221" spans="1:52" ht="12.75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</row>
    <row r="222" spans="1:52" ht="12.75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</row>
    <row r="223" spans="1:52" ht="12.75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</row>
    <row r="224" spans="1:52" ht="12.75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</row>
    <row r="225" spans="1:52" ht="12.75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</row>
    <row r="226" spans="1:52" ht="12.75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</row>
    <row r="227" spans="1:52" ht="12.75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</row>
    <row r="228" spans="1:52" ht="12.75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</row>
    <row r="229" spans="1:52" ht="12.75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</row>
    <row r="230" spans="1:52" ht="12.75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</row>
    <row r="231" spans="1:52" ht="12.75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</row>
    <row r="232" spans="1:52" ht="12.75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</row>
    <row r="233" spans="1:52" ht="12.75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</row>
    <row r="234" spans="1:52" ht="12.75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</row>
    <row r="235" spans="1:52" ht="12.75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</row>
    <row r="236" spans="1:52" ht="12.75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</row>
    <row r="237" spans="1:52" ht="12.75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</row>
    <row r="238" spans="1:52" ht="12.75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</row>
    <row r="239" spans="1:52" ht="12.75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</row>
    <row r="240" spans="1:52" ht="12.75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</row>
    <row r="241" spans="1:52" ht="12.75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</row>
    <row r="242" spans="1:52" ht="12.75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</row>
    <row r="243" spans="1:52" ht="12.75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</row>
    <row r="244" spans="1:52" ht="12.75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</row>
    <row r="245" spans="1:52" ht="12.75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</row>
    <row r="246" spans="1:52" ht="12.75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</row>
    <row r="247" spans="1:52" ht="12.75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</row>
    <row r="248" spans="1:52" ht="12.75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</row>
    <row r="249" spans="1:52" ht="12.75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</row>
    <row r="250" spans="1:52" ht="12.75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</row>
    <row r="251" spans="1:52" ht="12.75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</row>
    <row r="252" spans="1:52" ht="12.75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</row>
    <row r="253" spans="1:52" ht="12.75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</row>
    <row r="254" spans="1:52" ht="12.75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</row>
    <row r="255" spans="1:52" ht="12.75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</row>
    <row r="256" spans="1:52" ht="12.75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</row>
    <row r="257" spans="1:52" ht="12.75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</row>
    <row r="258" spans="1:52" ht="12.75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</row>
    <row r="259" spans="1:52" ht="12.75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</row>
    <row r="260" spans="1:52" ht="12.75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</row>
    <row r="261" spans="1:52" ht="12.75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</row>
    <row r="262" spans="1:52" ht="12.75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</row>
    <row r="263" spans="1:52" ht="12.75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</row>
    <row r="264" spans="1:52" ht="12.75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</row>
    <row r="265" spans="1:52" ht="12.75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</row>
    <row r="266" spans="1:52" ht="12.75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</row>
    <row r="267" spans="1:52" ht="12.75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</row>
    <row r="268" spans="1:52" ht="12.75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</row>
    <row r="269" spans="1:52" ht="12.75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</row>
    <row r="270" spans="1:52" ht="12.75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</row>
    <row r="271" spans="1:52" ht="12.75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</row>
    <row r="272" spans="1:52" ht="12.75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</row>
    <row r="273" spans="1:52" ht="12.75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</row>
    <row r="274" spans="1:52" ht="12.75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</row>
    <row r="275" spans="1:52" ht="12.75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</row>
    <row r="276" spans="1:52" ht="12.75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</row>
    <row r="277" spans="1:52" ht="12.75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</row>
    <row r="278" spans="1:52" ht="12.75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</row>
    <row r="279" spans="1:52" ht="12.75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</row>
    <row r="280" spans="1:52" ht="12.75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</row>
    <row r="281" spans="1:52" ht="12.75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</row>
    <row r="282" spans="1:52" ht="12.75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</row>
    <row r="283" spans="1:52" ht="12.75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</row>
    <row r="284" spans="1:52" ht="12.75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</row>
    <row r="285" spans="1:52" ht="12.75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</row>
    <row r="286" spans="1:52" ht="12.75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</row>
    <row r="287" spans="1:52" ht="12.75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</row>
    <row r="288" spans="1:52" ht="12.75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</row>
    <row r="289" spans="1:52" ht="12.75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</row>
    <row r="290" spans="1:52" ht="12.75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</row>
    <row r="291" spans="1:52" ht="12.75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</row>
    <row r="292" spans="1:52" ht="12.75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</row>
    <row r="293" spans="1:52" ht="12.75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</row>
    <row r="294" spans="1:52" ht="12.75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</row>
    <row r="295" spans="1:52" ht="12.75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</row>
    <row r="296" spans="1:52" ht="12.75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</row>
    <row r="297" spans="1:52" ht="12.75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</row>
    <row r="298" spans="1:52" ht="12.75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</row>
    <row r="299" spans="1:52" ht="12.75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</row>
    <row r="300" spans="1:52" ht="12.75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</row>
    <row r="301" spans="1:52" ht="12.75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</row>
    <row r="302" spans="1:52" ht="12.75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</row>
    <row r="303" spans="1:52" ht="12.75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</row>
    <row r="304" spans="1:52" ht="12.75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</row>
    <row r="305" spans="1:52" ht="12.75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</row>
    <row r="306" spans="1:52" ht="12.75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</row>
    <row r="307" spans="1:52" ht="12.75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</row>
    <row r="308" spans="1:52" ht="12.75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</row>
    <row r="309" spans="1:52" ht="12.75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</row>
    <row r="310" spans="1:52" ht="12.75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</row>
    <row r="311" spans="1:52" ht="12.75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</row>
    <row r="312" spans="1:52" ht="12.75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</row>
    <row r="313" spans="1:52" ht="12.75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</row>
    <row r="314" spans="1:52" ht="12.75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</row>
    <row r="315" spans="1:52" ht="12.75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</row>
    <row r="316" spans="1:52" ht="12.75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</row>
    <row r="317" spans="1:52" ht="12.75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</row>
    <row r="318" spans="1:52" ht="12.75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</row>
    <row r="319" spans="1:52" ht="12.75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</row>
    <row r="320" spans="1:52" ht="12.75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</row>
    <row r="321" spans="1:52" ht="12.75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</row>
    <row r="322" spans="1:52" ht="12.75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</row>
    <row r="323" spans="1:52" ht="12.75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</row>
    <row r="324" spans="1:52" ht="12.75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</row>
    <row r="325" spans="1:52" ht="12.75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</row>
    <row r="326" spans="1:52" ht="12.75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</row>
    <row r="327" spans="1:52" ht="12.75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</row>
    <row r="328" spans="1:52" ht="12.75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</row>
    <row r="329" spans="1:52" ht="12.75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</row>
    <row r="330" spans="1:52" ht="12.75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</row>
    <row r="331" spans="1:52" ht="12.75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</row>
    <row r="332" spans="1:52" ht="12.75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</row>
    <row r="333" spans="1:52" ht="12.75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</row>
    <row r="334" spans="1:52" ht="12.75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</row>
    <row r="335" spans="1:52" ht="12.75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</row>
    <row r="336" spans="1:52" ht="12.75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</row>
    <row r="337" spans="1:52" ht="12.75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</row>
    <row r="338" spans="1:52" ht="12.75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</row>
    <row r="339" spans="1:52" ht="12.75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</row>
    <row r="340" spans="1:52" ht="12.75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</row>
    <row r="341" spans="1:52" ht="12.75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</row>
    <row r="342" spans="1:52" ht="12.75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</row>
    <row r="343" spans="1:52" ht="12.75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</row>
    <row r="344" spans="1:52" ht="12.75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</row>
    <row r="345" spans="1:52" ht="12.75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</row>
    <row r="346" spans="1:52" ht="12.75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</row>
    <row r="347" spans="1:52" ht="12.75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</row>
    <row r="348" spans="1:52" ht="12.75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</row>
    <row r="349" spans="1:52" ht="12.75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</row>
    <row r="350" spans="1:52" ht="12.75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</row>
    <row r="351" spans="1:52" ht="12.75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</row>
    <row r="352" spans="1:52" ht="12.75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</row>
    <row r="353" spans="1:52" ht="12.75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</row>
    <row r="354" spans="1:52" ht="12.75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</row>
    <row r="355" spans="1:52" ht="12.75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</row>
    <row r="356" spans="1:52" ht="12.75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</row>
    <row r="357" spans="1:52" ht="12.75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</row>
    <row r="358" spans="1:52" ht="12.75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</row>
    <row r="359" spans="1:52" ht="12.75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</row>
    <row r="360" spans="1:52" ht="12.75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</row>
    <row r="361" spans="1:52" ht="12.75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</row>
    <row r="362" spans="1:52" ht="12.75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</row>
    <row r="363" spans="1:52" ht="12.75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</row>
    <row r="364" spans="1:52" ht="12.75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</row>
    <row r="365" spans="1:52" ht="12.75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</row>
    <row r="366" spans="1:52" ht="12.75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</row>
    <row r="367" spans="1:52" ht="12.75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</row>
    <row r="368" spans="1:52" ht="12.75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</row>
    <row r="369" spans="1:52" ht="12.75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</row>
    <row r="370" spans="1:52" ht="12.75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</row>
    <row r="371" spans="1:52" ht="12.75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</row>
    <row r="372" spans="1:52" ht="12.75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</row>
    <row r="373" spans="1:52" ht="12.75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</row>
    <row r="374" spans="1:52" ht="12.75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</row>
    <row r="375" spans="1:52" ht="12.75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</row>
    <row r="376" spans="1:52" ht="12.75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</row>
    <row r="377" spans="1:52" ht="12.75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</row>
    <row r="378" spans="1:52" ht="12.75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</row>
    <row r="379" spans="1:52" ht="12.75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</row>
    <row r="380" spans="1:52" ht="12.75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</row>
    <row r="381" spans="1:52" ht="12.75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</row>
    <row r="382" spans="1:52" ht="12.75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</row>
    <row r="383" spans="1:52" ht="12.75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</row>
    <row r="384" spans="1:52" ht="12.75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</row>
    <row r="385" spans="1:52" ht="12.75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</row>
    <row r="386" spans="1:52" ht="12.75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</row>
    <row r="387" spans="1:52" ht="12.75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</row>
    <row r="388" spans="1:52" ht="12.75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</row>
    <row r="389" spans="1:52" ht="12.75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</row>
    <row r="390" spans="1:52" ht="12.75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</row>
    <row r="391" spans="1:52" ht="12.75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</row>
    <row r="392" spans="1:52" ht="12.75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</row>
    <row r="393" spans="1:52" ht="12.75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</row>
    <row r="394" spans="1:52" ht="12.75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</row>
    <row r="395" spans="1:52" ht="12.75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</row>
    <row r="396" spans="1:52" ht="12.75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</row>
    <row r="397" spans="1:52" ht="12.75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</row>
    <row r="398" spans="1:52" ht="12.75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</row>
    <row r="399" spans="1:52" ht="12.75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</row>
    <row r="400" spans="1:52" ht="12.75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</row>
    <row r="401" spans="1:52" ht="12.75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</row>
    <row r="402" spans="1:52" ht="12.75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</row>
    <row r="403" spans="1:52" ht="12.75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</row>
    <row r="404" spans="1:52" ht="12.75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</row>
    <row r="405" spans="1:52" ht="12.75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</row>
    <row r="406" spans="1:52" ht="12.75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</row>
    <row r="407" spans="1:52" ht="12.75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</row>
    <row r="408" spans="1:52" ht="12.75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</row>
    <row r="409" spans="1:52" ht="12.75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</row>
    <row r="410" spans="1:52" ht="12.75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</row>
    <row r="411" spans="1:52" ht="12.75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</row>
    <row r="412" spans="1:52" ht="12.75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</row>
    <row r="413" spans="1:52" ht="12.75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</row>
    <row r="414" spans="1:52" ht="12.75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</row>
    <row r="415" spans="1:52" ht="12.75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</row>
    <row r="416" spans="1:52" ht="12.75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</row>
    <row r="417" spans="1:52" ht="12.75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</row>
    <row r="418" spans="1:52" ht="12.75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</row>
    <row r="419" spans="1:52" ht="12.75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</row>
    <row r="420" spans="1:52" ht="12.75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</row>
    <row r="421" spans="1:52" ht="12.75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</row>
    <row r="422" spans="1:52" ht="12.75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</row>
    <row r="423" spans="1:52" ht="12.75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</row>
    <row r="424" spans="1:52" ht="12.75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</row>
    <row r="425" spans="1:52" ht="12.75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</row>
    <row r="426" spans="1:52" ht="12.75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</row>
    <row r="427" spans="1:52" ht="12.75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</row>
    <row r="428" spans="1:52" ht="12.75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</row>
    <row r="429" spans="1:52" ht="12.75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</row>
    <row r="430" spans="1:52" ht="12.75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</row>
    <row r="431" spans="1:52" ht="12.75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</row>
    <row r="432" spans="1:52" ht="12.75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</row>
    <row r="433" spans="1:52" ht="12.75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</row>
    <row r="434" spans="1:52" ht="12.75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</row>
    <row r="435" spans="1:52" ht="12.75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</row>
    <row r="436" spans="1:52" ht="12.75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</row>
    <row r="437" spans="1:52" ht="12.75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</row>
    <row r="438" spans="1:52" ht="12.75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</row>
    <row r="439" spans="1:52" ht="12.75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</row>
    <row r="440" spans="1:52" ht="12.75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</row>
    <row r="441" spans="1:52" ht="12.75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</row>
    <row r="442" spans="1:52" ht="12.75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</row>
    <row r="443" spans="1:52" ht="12.75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</row>
    <row r="444" spans="1:52" ht="12.75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</row>
    <row r="445" spans="1:52" ht="12.75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</row>
    <row r="446" spans="1:52" ht="12.75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</row>
    <row r="447" spans="1:52" ht="12.75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</row>
    <row r="448" spans="1:52" ht="12.75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</row>
    <row r="449" spans="1:52" ht="12.75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</row>
    <row r="450" spans="1:52" ht="12.75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</row>
    <row r="451" spans="1:52" ht="12.75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</row>
    <row r="452" spans="1:52" ht="12.75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  <c r="AE452" s="80"/>
      <c r="AF452" s="80"/>
      <c r="AG452" s="80"/>
      <c r="AH452" s="80"/>
      <c r="AI452" s="80"/>
      <c r="AJ452" s="80"/>
      <c r="AK452" s="80"/>
      <c r="AL452" s="80"/>
      <c r="AM452" s="80"/>
      <c r="AN452" s="80"/>
      <c r="AO452" s="80"/>
      <c r="AP452" s="80"/>
      <c r="AQ452" s="80"/>
      <c r="AR452" s="80"/>
      <c r="AS452" s="80"/>
      <c r="AT452" s="80"/>
      <c r="AU452" s="80"/>
      <c r="AV452" s="80"/>
      <c r="AW452" s="80"/>
      <c r="AX452" s="80"/>
      <c r="AY452" s="80"/>
      <c r="AZ452" s="80"/>
    </row>
    <row r="453" spans="1:52" ht="12.75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0"/>
      <c r="AH453" s="80"/>
      <c r="AI453" s="80"/>
      <c r="AJ453" s="80"/>
      <c r="AK453" s="80"/>
      <c r="AL453" s="80"/>
      <c r="AM453" s="80"/>
      <c r="AN453" s="80"/>
      <c r="AO453" s="80"/>
      <c r="AP453" s="80"/>
      <c r="AQ453" s="80"/>
      <c r="AR453" s="80"/>
      <c r="AS453" s="80"/>
      <c r="AT453" s="80"/>
      <c r="AU453" s="80"/>
      <c r="AV453" s="80"/>
      <c r="AW453" s="80"/>
      <c r="AX453" s="80"/>
      <c r="AY453" s="80"/>
      <c r="AZ453" s="80"/>
    </row>
    <row r="454" spans="1:52" ht="12.75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  <c r="AE454" s="80"/>
      <c r="AF454" s="80"/>
      <c r="AG454" s="80"/>
      <c r="AH454" s="80"/>
      <c r="AI454" s="80"/>
      <c r="AJ454" s="80"/>
      <c r="AK454" s="80"/>
      <c r="AL454" s="80"/>
      <c r="AM454" s="80"/>
      <c r="AN454" s="80"/>
      <c r="AO454" s="80"/>
      <c r="AP454" s="80"/>
      <c r="AQ454" s="80"/>
      <c r="AR454" s="80"/>
      <c r="AS454" s="80"/>
      <c r="AT454" s="80"/>
      <c r="AU454" s="80"/>
      <c r="AV454" s="80"/>
      <c r="AW454" s="80"/>
      <c r="AX454" s="80"/>
      <c r="AY454" s="80"/>
      <c r="AZ454" s="80"/>
    </row>
    <row r="455" spans="1:52" ht="12.75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  <c r="AO455" s="80"/>
      <c r="AP455" s="80"/>
      <c r="AQ455" s="80"/>
      <c r="AR455" s="80"/>
      <c r="AS455" s="80"/>
      <c r="AT455" s="80"/>
      <c r="AU455" s="80"/>
      <c r="AV455" s="80"/>
      <c r="AW455" s="80"/>
      <c r="AX455" s="80"/>
      <c r="AY455" s="80"/>
      <c r="AZ455" s="80"/>
    </row>
    <row r="456" spans="1:52" ht="12.75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  <c r="AW456" s="80"/>
      <c r="AX456" s="80"/>
      <c r="AY456" s="80"/>
      <c r="AZ456" s="80"/>
    </row>
    <row r="457" spans="1:52" ht="12.75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80"/>
      <c r="AM457" s="80"/>
      <c r="AN457" s="80"/>
      <c r="AO457" s="80"/>
      <c r="AP457" s="80"/>
      <c r="AQ457" s="80"/>
      <c r="AR457" s="80"/>
      <c r="AS457" s="80"/>
      <c r="AT457" s="80"/>
      <c r="AU457" s="80"/>
      <c r="AV457" s="80"/>
      <c r="AW457" s="80"/>
      <c r="AX457" s="80"/>
      <c r="AY457" s="80"/>
      <c r="AZ457" s="80"/>
    </row>
    <row r="458" spans="1:52" ht="12.75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  <c r="AO458" s="80"/>
      <c r="AP458" s="80"/>
      <c r="AQ458" s="80"/>
      <c r="AR458" s="80"/>
      <c r="AS458" s="80"/>
      <c r="AT458" s="80"/>
      <c r="AU458" s="80"/>
      <c r="AV458" s="80"/>
      <c r="AW458" s="80"/>
      <c r="AX458" s="80"/>
      <c r="AY458" s="80"/>
      <c r="AZ458" s="80"/>
    </row>
    <row r="459" spans="1:52" ht="12.75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  <c r="AO459" s="80"/>
      <c r="AP459" s="80"/>
      <c r="AQ459" s="80"/>
      <c r="AR459" s="80"/>
      <c r="AS459" s="80"/>
      <c r="AT459" s="80"/>
      <c r="AU459" s="80"/>
      <c r="AV459" s="80"/>
      <c r="AW459" s="80"/>
      <c r="AX459" s="80"/>
      <c r="AY459" s="80"/>
      <c r="AZ459" s="80"/>
    </row>
    <row r="460" spans="1:52" ht="12.75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80"/>
      <c r="AM460" s="80"/>
      <c r="AN460" s="80"/>
      <c r="AO460" s="80"/>
      <c r="AP460" s="80"/>
      <c r="AQ460" s="80"/>
      <c r="AR460" s="80"/>
      <c r="AS460" s="80"/>
      <c r="AT460" s="80"/>
      <c r="AU460" s="80"/>
      <c r="AV460" s="80"/>
      <c r="AW460" s="80"/>
      <c r="AX460" s="80"/>
      <c r="AY460" s="80"/>
      <c r="AZ460" s="80"/>
    </row>
    <row r="461" spans="1:52" ht="12.75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80"/>
      <c r="AT461" s="80"/>
      <c r="AU461" s="80"/>
      <c r="AV461" s="80"/>
      <c r="AW461" s="80"/>
      <c r="AX461" s="80"/>
      <c r="AY461" s="80"/>
      <c r="AZ461" s="80"/>
    </row>
    <row r="462" spans="1:52" ht="12.75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  <c r="AO462" s="80"/>
      <c r="AP462" s="80"/>
      <c r="AQ462" s="80"/>
      <c r="AR462" s="80"/>
      <c r="AS462" s="80"/>
      <c r="AT462" s="80"/>
      <c r="AU462" s="80"/>
      <c r="AV462" s="80"/>
      <c r="AW462" s="80"/>
      <c r="AX462" s="80"/>
      <c r="AY462" s="80"/>
      <c r="AZ462" s="80"/>
    </row>
    <row r="463" spans="1:52" ht="12.75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</row>
    <row r="464" spans="1:52" ht="12.75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  <c r="AU464" s="80"/>
      <c r="AV464" s="80"/>
      <c r="AW464" s="80"/>
      <c r="AX464" s="80"/>
      <c r="AY464" s="80"/>
      <c r="AZ464" s="80"/>
    </row>
    <row r="465" spans="1:52" ht="12.75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</row>
    <row r="466" spans="1:52" ht="12.75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  <c r="AU466" s="80"/>
      <c r="AV466" s="80"/>
      <c r="AW466" s="80"/>
      <c r="AX466" s="80"/>
      <c r="AY466" s="80"/>
      <c r="AZ466" s="80"/>
    </row>
    <row r="467" spans="1:52" ht="12.75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  <c r="AU467" s="80"/>
      <c r="AV467" s="80"/>
      <c r="AW467" s="80"/>
      <c r="AX467" s="80"/>
      <c r="AY467" s="80"/>
      <c r="AZ467" s="80"/>
    </row>
    <row r="468" spans="1:52" ht="12.75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  <c r="AW468" s="80"/>
      <c r="AX468" s="80"/>
      <c r="AY468" s="80"/>
      <c r="AZ468" s="80"/>
    </row>
    <row r="469" spans="1:52" ht="12.75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  <c r="AU469" s="80"/>
      <c r="AV469" s="80"/>
      <c r="AW469" s="80"/>
      <c r="AX469" s="80"/>
      <c r="AY469" s="80"/>
      <c r="AZ469" s="80"/>
    </row>
    <row r="470" spans="1:52" ht="12.75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  <c r="AU470" s="80"/>
      <c r="AV470" s="80"/>
      <c r="AW470" s="80"/>
      <c r="AX470" s="80"/>
      <c r="AY470" s="80"/>
      <c r="AZ470" s="80"/>
    </row>
    <row r="471" spans="1:52" ht="12.75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  <c r="AW471" s="80"/>
      <c r="AX471" s="80"/>
      <c r="AY471" s="80"/>
      <c r="AZ471" s="80"/>
    </row>
    <row r="472" spans="1:52" ht="12.75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  <c r="AU472" s="80"/>
      <c r="AV472" s="80"/>
      <c r="AW472" s="80"/>
      <c r="AX472" s="80"/>
      <c r="AY472" s="80"/>
      <c r="AZ472" s="80"/>
    </row>
    <row r="473" spans="1:52" ht="12.75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  <c r="AU473" s="80"/>
      <c r="AV473" s="80"/>
      <c r="AW473" s="80"/>
      <c r="AX473" s="80"/>
      <c r="AY473" s="80"/>
      <c r="AZ473" s="80"/>
    </row>
    <row r="474" spans="1:52" ht="12.75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0"/>
      <c r="AQ474" s="80"/>
      <c r="AR474" s="80"/>
      <c r="AS474" s="80"/>
      <c r="AT474" s="80"/>
      <c r="AU474" s="80"/>
      <c r="AV474" s="80"/>
      <c r="AW474" s="80"/>
      <c r="AX474" s="80"/>
      <c r="AY474" s="80"/>
      <c r="AZ474" s="80"/>
    </row>
    <row r="475" spans="1:52" ht="12.75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0"/>
      <c r="AQ475" s="80"/>
      <c r="AR475" s="80"/>
      <c r="AS475" s="80"/>
      <c r="AT475" s="80"/>
      <c r="AU475" s="80"/>
      <c r="AV475" s="80"/>
      <c r="AW475" s="80"/>
      <c r="AX475" s="80"/>
      <c r="AY475" s="80"/>
      <c r="AZ475" s="80"/>
    </row>
    <row r="476" spans="1:52" ht="12.75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0"/>
      <c r="AV476" s="80"/>
      <c r="AW476" s="80"/>
      <c r="AX476" s="80"/>
      <c r="AY476" s="80"/>
      <c r="AZ476" s="80"/>
    </row>
    <row r="477" spans="1:52" ht="12.75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  <c r="AU477" s="80"/>
      <c r="AV477" s="80"/>
      <c r="AW477" s="80"/>
      <c r="AX477" s="80"/>
      <c r="AY477" s="80"/>
      <c r="AZ477" s="80"/>
    </row>
    <row r="478" spans="1:52" ht="12.75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0"/>
      <c r="AQ478" s="80"/>
      <c r="AR478" s="80"/>
      <c r="AS478" s="80"/>
      <c r="AT478" s="80"/>
      <c r="AU478" s="80"/>
      <c r="AV478" s="80"/>
      <c r="AW478" s="80"/>
      <c r="AX478" s="80"/>
      <c r="AY478" s="80"/>
      <c r="AZ478" s="80"/>
    </row>
    <row r="479" spans="1:52" ht="12.75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  <c r="AU479" s="80"/>
      <c r="AV479" s="80"/>
      <c r="AW479" s="80"/>
      <c r="AX479" s="80"/>
      <c r="AY479" s="80"/>
      <c r="AZ479" s="80"/>
    </row>
    <row r="480" spans="1:52" ht="12.75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/>
      <c r="AZ480" s="80"/>
    </row>
    <row r="481" spans="1:52" ht="12.75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  <c r="AU481" s="80"/>
      <c r="AV481" s="80"/>
      <c r="AW481" s="80"/>
      <c r="AX481" s="80"/>
      <c r="AY481" s="80"/>
      <c r="AZ481" s="80"/>
    </row>
    <row r="482" spans="1:52" ht="12.75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0"/>
      <c r="AQ482" s="80"/>
      <c r="AR482" s="80"/>
      <c r="AS482" s="80"/>
      <c r="AT482" s="80"/>
      <c r="AU482" s="80"/>
      <c r="AV482" s="80"/>
      <c r="AW482" s="80"/>
      <c r="AX482" s="80"/>
      <c r="AY482" s="80"/>
      <c r="AZ482" s="80"/>
    </row>
    <row r="483" spans="1:52" ht="12.75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0"/>
      <c r="AQ483" s="80"/>
      <c r="AR483" s="80"/>
      <c r="AS483" s="80"/>
      <c r="AT483" s="80"/>
      <c r="AU483" s="80"/>
      <c r="AV483" s="80"/>
      <c r="AW483" s="80"/>
      <c r="AX483" s="80"/>
      <c r="AY483" s="80"/>
      <c r="AZ483" s="80"/>
    </row>
    <row r="484" spans="1:52" ht="12.75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80"/>
      <c r="AT484" s="80"/>
      <c r="AU484" s="80"/>
      <c r="AV484" s="80"/>
      <c r="AW484" s="80"/>
      <c r="AX484" s="80"/>
      <c r="AY484" s="80"/>
      <c r="AZ484" s="80"/>
    </row>
    <row r="485" spans="1:52" ht="12.75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  <c r="AU485" s="80"/>
      <c r="AV485" s="80"/>
      <c r="AW485" s="80"/>
      <c r="AX485" s="80"/>
      <c r="AY485" s="80"/>
      <c r="AZ485" s="80"/>
    </row>
    <row r="486" spans="1:52" ht="12.75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  <c r="AW486" s="80"/>
      <c r="AX486" s="80"/>
      <c r="AY486" s="80"/>
      <c r="AZ486" s="80"/>
    </row>
    <row r="487" spans="1:52" ht="12.75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  <c r="AU487" s="80"/>
      <c r="AV487" s="80"/>
      <c r="AW487" s="80"/>
      <c r="AX487" s="80"/>
      <c r="AY487" s="80"/>
      <c r="AZ487" s="80"/>
    </row>
    <row r="488" spans="1:52" ht="12.75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80"/>
      <c r="AS488" s="80"/>
      <c r="AT488" s="80"/>
      <c r="AU488" s="80"/>
      <c r="AV488" s="80"/>
      <c r="AW488" s="80"/>
      <c r="AX488" s="80"/>
      <c r="AY488" s="80"/>
      <c r="AZ488" s="80"/>
    </row>
    <row r="489" spans="1:52" ht="12.75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  <c r="AU489" s="80"/>
      <c r="AV489" s="80"/>
      <c r="AW489" s="80"/>
      <c r="AX489" s="80"/>
      <c r="AY489" s="80"/>
      <c r="AZ489" s="80"/>
    </row>
    <row r="490" spans="1:52" ht="12.75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  <c r="AW490" s="80"/>
      <c r="AX490" s="80"/>
      <c r="AY490" s="80"/>
      <c r="AZ490" s="80"/>
    </row>
    <row r="491" spans="1:52" ht="12.75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  <c r="AU491" s="80"/>
      <c r="AV491" s="80"/>
      <c r="AW491" s="80"/>
      <c r="AX491" s="80"/>
      <c r="AY491" s="80"/>
      <c r="AZ491" s="80"/>
    </row>
    <row r="492" spans="1:52" ht="12.75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0"/>
      <c r="AQ492" s="80"/>
      <c r="AR492" s="80"/>
      <c r="AS492" s="80"/>
      <c r="AT492" s="80"/>
      <c r="AU492" s="80"/>
      <c r="AV492" s="80"/>
      <c r="AW492" s="80"/>
      <c r="AX492" s="80"/>
      <c r="AY492" s="80"/>
      <c r="AZ492" s="80"/>
    </row>
    <row r="493" spans="1:52" ht="12.75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</row>
    <row r="494" spans="1:52" ht="12.75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</row>
    <row r="495" spans="1:52" ht="12.75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</row>
    <row r="496" spans="1:52" ht="12.75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</row>
    <row r="497" spans="1:52" ht="12.75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</row>
    <row r="498" spans="1:52" ht="12.75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</row>
    <row r="499" spans="1:52" ht="12.75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</row>
    <row r="500" spans="1:52" ht="12.75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</row>
    <row r="501" spans="1:52" ht="12.75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</row>
    <row r="502" spans="1:52" ht="12.75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</row>
    <row r="503" spans="1:52" ht="12.75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</row>
    <row r="504" spans="1:52" ht="12.75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</row>
    <row r="505" spans="1:52" ht="12.75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</row>
    <row r="506" spans="1:52" ht="12.75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</row>
    <row r="507" spans="1:52" ht="12.75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</row>
    <row r="508" spans="1:52" ht="12.75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  <c r="AU508" s="80"/>
      <c r="AV508" s="80"/>
      <c r="AW508" s="80"/>
      <c r="AX508" s="80"/>
      <c r="AY508" s="80"/>
      <c r="AZ508" s="80"/>
    </row>
    <row r="509" spans="1:52" ht="12.75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  <c r="AU509" s="80"/>
      <c r="AV509" s="80"/>
      <c r="AW509" s="80"/>
      <c r="AX509" s="80"/>
      <c r="AY509" s="80"/>
      <c r="AZ509" s="80"/>
    </row>
    <row r="510" spans="1:52" ht="12.75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  <c r="AU510" s="80"/>
      <c r="AV510" s="80"/>
      <c r="AW510" s="80"/>
      <c r="AX510" s="80"/>
      <c r="AY510" s="80"/>
      <c r="AZ510" s="80"/>
    </row>
    <row r="511" spans="1:52" ht="12.75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  <c r="AU511" s="80"/>
      <c r="AV511" s="80"/>
      <c r="AW511" s="80"/>
      <c r="AX511" s="80"/>
      <c r="AY511" s="80"/>
      <c r="AZ511" s="80"/>
    </row>
    <row r="512" spans="1:52" ht="12.75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/>
      <c r="AZ512" s="80"/>
    </row>
    <row r="513" spans="1:52" ht="12.75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</row>
    <row r="514" spans="1:52" ht="12.75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  <c r="AU514" s="80"/>
      <c r="AV514" s="80"/>
      <c r="AW514" s="80"/>
      <c r="AX514" s="80"/>
      <c r="AY514" s="80"/>
      <c r="AZ514" s="80"/>
    </row>
    <row r="515" spans="1:52" ht="12.75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  <c r="AU515" s="80"/>
      <c r="AV515" s="80"/>
      <c r="AW515" s="80"/>
      <c r="AX515" s="80"/>
      <c r="AY515" s="80"/>
      <c r="AZ515" s="80"/>
    </row>
    <row r="516" spans="1:52" ht="12.75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  <c r="AW516" s="80"/>
      <c r="AX516" s="80"/>
      <c r="AY516" s="80"/>
      <c r="AZ516" s="80"/>
    </row>
    <row r="517" spans="1:52" ht="12.75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  <c r="AU517" s="80"/>
      <c r="AV517" s="80"/>
      <c r="AW517" s="80"/>
      <c r="AX517" s="80"/>
      <c r="AY517" s="80"/>
      <c r="AZ517" s="80"/>
    </row>
    <row r="518" spans="1:52" ht="12.75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  <c r="AU518" s="80"/>
      <c r="AV518" s="80"/>
      <c r="AW518" s="80"/>
      <c r="AX518" s="80"/>
      <c r="AY518" s="80"/>
      <c r="AZ518" s="80"/>
    </row>
    <row r="519" spans="1:52" ht="12.75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  <c r="AU519" s="80"/>
      <c r="AV519" s="80"/>
      <c r="AW519" s="80"/>
      <c r="AX519" s="80"/>
      <c r="AY519" s="80"/>
      <c r="AZ519" s="80"/>
    </row>
    <row r="520" spans="1:52" ht="12.75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  <c r="AU520" s="80"/>
      <c r="AV520" s="80"/>
      <c r="AW520" s="80"/>
      <c r="AX520" s="80"/>
      <c r="AY520" s="80"/>
      <c r="AZ520" s="80"/>
    </row>
    <row r="521" spans="1:52" ht="12.75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  <c r="AU521" s="80"/>
      <c r="AV521" s="80"/>
      <c r="AW521" s="80"/>
      <c r="AX521" s="80"/>
      <c r="AY521" s="80"/>
      <c r="AZ521" s="80"/>
    </row>
    <row r="522" spans="1:52" ht="12.75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  <c r="AU522" s="80"/>
      <c r="AV522" s="80"/>
      <c r="AW522" s="80"/>
      <c r="AX522" s="80"/>
      <c r="AY522" s="80"/>
      <c r="AZ522" s="80"/>
    </row>
    <row r="523" spans="1:52" ht="12.75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0"/>
      <c r="AV523" s="80"/>
      <c r="AW523" s="80"/>
      <c r="AX523" s="80"/>
      <c r="AY523" s="80"/>
      <c r="AZ523" s="80"/>
    </row>
    <row r="524" spans="1:52" ht="12.75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0"/>
      <c r="AQ524" s="80"/>
      <c r="AR524" s="80"/>
      <c r="AS524" s="80"/>
      <c r="AT524" s="80"/>
      <c r="AU524" s="80"/>
      <c r="AV524" s="80"/>
      <c r="AW524" s="80"/>
      <c r="AX524" s="80"/>
      <c r="AY524" s="80"/>
      <c r="AZ524" s="80"/>
    </row>
    <row r="525" spans="1:52" ht="12.75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0"/>
      <c r="AQ525" s="80"/>
      <c r="AR525" s="80"/>
      <c r="AS525" s="80"/>
      <c r="AT525" s="80"/>
      <c r="AU525" s="80"/>
      <c r="AV525" s="80"/>
      <c r="AW525" s="80"/>
      <c r="AX525" s="80"/>
      <c r="AY525" s="80"/>
      <c r="AZ525" s="80"/>
    </row>
    <row r="526" spans="1:52" ht="12.75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0"/>
      <c r="AQ526" s="80"/>
      <c r="AR526" s="80"/>
      <c r="AS526" s="80"/>
      <c r="AT526" s="80"/>
      <c r="AU526" s="80"/>
      <c r="AV526" s="80"/>
      <c r="AW526" s="80"/>
      <c r="AX526" s="80"/>
      <c r="AY526" s="80"/>
      <c r="AZ526" s="80"/>
    </row>
    <row r="527" spans="1:52" ht="12.75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0"/>
      <c r="AQ527" s="80"/>
      <c r="AR527" s="80"/>
      <c r="AS527" s="80"/>
      <c r="AT527" s="80"/>
      <c r="AU527" s="80"/>
      <c r="AV527" s="80"/>
      <c r="AW527" s="80"/>
      <c r="AX527" s="80"/>
      <c r="AY527" s="80"/>
      <c r="AZ527" s="80"/>
    </row>
    <row r="528" spans="1:52" ht="12.75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0"/>
      <c r="AQ528" s="80"/>
      <c r="AR528" s="80"/>
      <c r="AS528" s="80"/>
      <c r="AT528" s="80"/>
      <c r="AU528" s="80"/>
      <c r="AV528" s="80"/>
      <c r="AW528" s="80"/>
      <c r="AX528" s="80"/>
      <c r="AY528" s="80"/>
      <c r="AZ528" s="80"/>
    </row>
    <row r="529" spans="1:52" ht="12.75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  <c r="AU529" s="80"/>
      <c r="AV529" s="80"/>
      <c r="AW529" s="80"/>
      <c r="AX529" s="80"/>
      <c r="AY529" s="80"/>
      <c r="AZ529" s="80"/>
    </row>
    <row r="530" spans="1:52" ht="12.75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  <c r="AU530" s="80"/>
      <c r="AV530" s="80"/>
      <c r="AW530" s="80"/>
      <c r="AX530" s="80"/>
      <c r="AY530" s="80"/>
      <c r="AZ530" s="80"/>
    </row>
    <row r="531" spans="1:52" ht="12.75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  <c r="AW531" s="80"/>
      <c r="AX531" s="80"/>
      <c r="AY531" s="80"/>
      <c r="AZ531" s="80"/>
    </row>
    <row r="532" spans="1:52" ht="12.75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  <c r="AU532" s="80"/>
      <c r="AV532" s="80"/>
      <c r="AW532" s="80"/>
      <c r="AX532" s="80"/>
      <c r="AY532" s="80"/>
      <c r="AZ532" s="80"/>
    </row>
    <row r="533" spans="1:52" ht="12.75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  <c r="AU533" s="80"/>
      <c r="AV533" s="80"/>
      <c r="AW533" s="80"/>
      <c r="AX533" s="80"/>
      <c r="AY533" s="80"/>
      <c r="AZ533" s="80"/>
    </row>
    <row r="534" spans="1:52" ht="12.75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  <c r="AW534" s="80"/>
      <c r="AX534" s="80"/>
      <c r="AY534" s="80"/>
      <c r="AZ534" s="80"/>
    </row>
    <row r="535" spans="1:52" ht="12.75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  <c r="AU535" s="80"/>
      <c r="AV535" s="80"/>
      <c r="AW535" s="80"/>
      <c r="AX535" s="80"/>
      <c r="AY535" s="80"/>
      <c r="AZ535" s="80"/>
    </row>
    <row r="536" spans="1:52" ht="12.75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  <c r="AU536" s="80"/>
      <c r="AV536" s="80"/>
      <c r="AW536" s="80"/>
      <c r="AX536" s="80"/>
      <c r="AY536" s="80"/>
      <c r="AZ536" s="80"/>
    </row>
    <row r="537" spans="1:52" ht="12.75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  <c r="AU537" s="80"/>
      <c r="AV537" s="80"/>
      <c r="AW537" s="80"/>
      <c r="AX537" s="80"/>
      <c r="AY537" s="80"/>
      <c r="AZ537" s="80"/>
    </row>
    <row r="538" spans="1:52" ht="12.75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  <c r="AU538" s="80"/>
      <c r="AV538" s="80"/>
      <c r="AW538" s="80"/>
      <c r="AX538" s="80"/>
      <c r="AY538" s="80"/>
      <c r="AZ538" s="80"/>
    </row>
    <row r="539" spans="1:52" ht="12.75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  <c r="AU539" s="80"/>
      <c r="AV539" s="80"/>
      <c r="AW539" s="80"/>
      <c r="AX539" s="80"/>
      <c r="AY539" s="80"/>
      <c r="AZ539" s="80"/>
    </row>
    <row r="540" spans="1:52" ht="12.75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  <c r="AU540" s="80"/>
      <c r="AV540" s="80"/>
      <c r="AW540" s="80"/>
      <c r="AX540" s="80"/>
      <c r="AY540" s="80"/>
      <c r="AZ540" s="80"/>
    </row>
    <row r="541" spans="1:52" ht="12.75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  <c r="AU541" s="80"/>
      <c r="AV541" s="80"/>
      <c r="AW541" s="80"/>
      <c r="AX541" s="80"/>
      <c r="AY541" s="80"/>
      <c r="AZ541" s="80"/>
    </row>
    <row r="542" spans="1:52" ht="12.75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  <c r="AU542" s="80"/>
      <c r="AV542" s="80"/>
      <c r="AW542" s="80"/>
      <c r="AX542" s="80"/>
      <c r="AY542" s="80"/>
      <c r="AZ542" s="80"/>
    </row>
    <row r="543" spans="1:52" ht="12.75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  <c r="AU543" s="80"/>
      <c r="AV543" s="80"/>
      <c r="AW543" s="80"/>
      <c r="AX543" s="80"/>
      <c r="AY543" s="80"/>
      <c r="AZ543" s="80"/>
    </row>
    <row r="544" spans="1:52" ht="12.75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  <c r="AU544" s="80"/>
      <c r="AV544" s="80"/>
      <c r="AW544" s="80"/>
      <c r="AX544" s="80"/>
      <c r="AY544" s="80"/>
      <c r="AZ544" s="80"/>
    </row>
    <row r="545" spans="1:52" ht="12.75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  <c r="AU545" s="80"/>
      <c r="AV545" s="80"/>
      <c r="AW545" s="80"/>
      <c r="AX545" s="80"/>
      <c r="AY545" s="80"/>
      <c r="AZ545" s="80"/>
    </row>
    <row r="546" spans="1:52" ht="12.75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  <c r="AW546" s="80"/>
      <c r="AX546" s="80"/>
      <c r="AY546" s="80"/>
      <c r="AZ546" s="80"/>
    </row>
    <row r="547" spans="1:52" ht="12.75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  <c r="AU547" s="80"/>
      <c r="AV547" s="80"/>
      <c r="AW547" s="80"/>
      <c r="AX547" s="80"/>
      <c r="AY547" s="80"/>
      <c r="AZ547" s="80"/>
    </row>
    <row r="548" spans="1:52" ht="12.75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  <c r="AU548" s="80"/>
      <c r="AV548" s="80"/>
      <c r="AW548" s="80"/>
      <c r="AX548" s="80"/>
      <c r="AY548" s="80"/>
      <c r="AZ548" s="80"/>
    </row>
    <row r="549" spans="1:52" ht="12.75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0"/>
      <c r="AQ549" s="80"/>
      <c r="AR549" s="80"/>
      <c r="AS549" s="80"/>
      <c r="AT549" s="80"/>
      <c r="AU549" s="80"/>
      <c r="AV549" s="80"/>
      <c r="AW549" s="80"/>
      <c r="AX549" s="80"/>
      <c r="AY549" s="80"/>
      <c r="AZ549" s="80"/>
    </row>
    <row r="550" spans="1:52" ht="12.75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0"/>
      <c r="AQ550" s="80"/>
      <c r="AR550" s="80"/>
      <c r="AS550" s="80"/>
      <c r="AT550" s="80"/>
      <c r="AU550" s="80"/>
      <c r="AV550" s="80"/>
      <c r="AW550" s="80"/>
      <c r="AX550" s="80"/>
      <c r="AY550" s="80"/>
      <c r="AZ550" s="80"/>
    </row>
    <row r="551" spans="1:52" ht="12.75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0"/>
      <c r="AQ551" s="80"/>
      <c r="AR551" s="80"/>
      <c r="AS551" s="80"/>
      <c r="AT551" s="80"/>
      <c r="AU551" s="80"/>
      <c r="AV551" s="80"/>
      <c r="AW551" s="80"/>
      <c r="AX551" s="80"/>
      <c r="AY551" s="80"/>
      <c r="AZ551" s="80"/>
    </row>
    <row r="552" spans="1:52" ht="12.75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  <c r="AU552" s="80"/>
      <c r="AV552" s="80"/>
      <c r="AW552" s="80"/>
      <c r="AX552" s="80"/>
      <c r="AY552" s="80"/>
      <c r="AZ552" s="80"/>
    </row>
    <row r="553" spans="1:52" ht="12.75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  <c r="AU553" s="80"/>
      <c r="AV553" s="80"/>
      <c r="AW553" s="80"/>
      <c r="AX553" s="80"/>
      <c r="AY553" s="80"/>
      <c r="AZ553" s="80"/>
    </row>
    <row r="554" spans="1:52" ht="12.75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  <c r="AU554" s="80"/>
      <c r="AV554" s="80"/>
      <c r="AW554" s="80"/>
      <c r="AX554" s="80"/>
      <c r="AY554" s="80"/>
      <c r="AZ554" s="80"/>
    </row>
    <row r="555" spans="1:52" ht="12.75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  <c r="AU555" s="80"/>
      <c r="AV555" s="80"/>
      <c r="AW555" s="80"/>
      <c r="AX555" s="80"/>
      <c r="AY555" s="80"/>
      <c r="AZ555" s="80"/>
    </row>
    <row r="556" spans="1:52" ht="12.75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  <c r="AW556" s="80"/>
      <c r="AX556" s="80"/>
      <c r="AY556" s="80"/>
      <c r="AZ556" s="80"/>
    </row>
    <row r="557" spans="1:52" ht="12.75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0"/>
      <c r="AQ557" s="80"/>
      <c r="AR557" s="80"/>
      <c r="AS557" s="80"/>
      <c r="AT557" s="80"/>
      <c r="AU557" s="80"/>
      <c r="AV557" s="80"/>
      <c r="AW557" s="80"/>
      <c r="AX557" s="80"/>
      <c r="AY557" s="80"/>
      <c r="AZ557" s="80"/>
    </row>
    <row r="558" spans="1:52" ht="12.75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0"/>
      <c r="AQ558" s="80"/>
      <c r="AR558" s="80"/>
      <c r="AS558" s="80"/>
      <c r="AT558" s="80"/>
      <c r="AU558" s="80"/>
      <c r="AV558" s="80"/>
      <c r="AW558" s="80"/>
      <c r="AX558" s="80"/>
      <c r="AY558" s="80"/>
      <c r="AZ558" s="80"/>
    </row>
    <row r="559" spans="1:52" ht="12.75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0"/>
      <c r="AQ559" s="80"/>
      <c r="AR559" s="80"/>
      <c r="AS559" s="80"/>
      <c r="AT559" s="80"/>
      <c r="AU559" s="80"/>
      <c r="AV559" s="80"/>
      <c r="AW559" s="80"/>
      <c r="AX559" s="80"/>
      <c r="AY559" s="80"/>
      <c r="AZ559" s="80"/>
    </row>
    <row r="560" spans="1:52" ht="12.75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0"/>
      <c r="AQ560" s="80"/>
      <c r="AR560" s="80"/>
      <c r="AS560" s="80"/>
      <c r="AT560" s="80"/>
      <c r="AU560" s="80"/>
      <c r="AV560" s="80"/>
      <c r="AW560" s="80"/>
      <c r="AX560" s="80"/>
      <c r="AY560" s="80"/>
      <c r="AZ560" s="80"/>
    </row>
    <row r="561" spans="1:52" ht="12.75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  <c r="AW561" s="80"/>
      <c r="AX561" s="80"/>
      <c r="AY561" s="80"/>
      <c r="AZ561" s="80"/>
    </row>
    <row r="562" spans="1:52" ht="12.75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  <c r="AU562" s="80"/>
      <c r="AV562" s="80"/>
      <c r="AW562" s="80"/>
      <c r="AX562" s="80"/>
      <c r="AY562" s="80"/>
      <c r="AZ562" s="80"/>
    </row>
    <row r="563" spans="1:52" ht="12.75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0"/>
      <c r="AQ563" s="80"/>
      <c r="AR563" s="80"/>
      <c r="AS563" s="80"/>
      <c r="AT563" s="80"/>
      <c r="AU563" s="80"/>
      <c r="AV563" s="80"/>
      <c r="AW563" s="80"/>
      <c r="AX563" s="80"/>
      <c r="AY563" s="80"/>
      <c r="AZ563" s="80"/>
    </row>
    <row r="564" spans="1:52" ht="12.75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  <c r="AU564" s="80"/>
      <c r="AV564" s="80"/>
      <c r="AW564" s="80"/>
      <c r="AX564" s="80"/>
      <c r="AY564" s="80"/>
      <c r="AZ564" s="80"/>
    </row>
    <row r="565" spans="1:52" ht="12.75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  <c r="AU565" s="80"/>
      <c r="AV565" s="80"/>
      <c r="AW565" s="80"/>
      <c r="AX565" s="80"/>
      <c r="AY565" s="80"/>
      <c r="AZ565" s="80"/>
    </row>
    <row r="566" spans="1:52" ht="12.75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  <c r="AU566" s="80"/>
      <c r="AV566" s="80"/>
      <c r="AW566" s="80"/>
      <c r="AX566" s="80"/>
      <c r="AY566" s="80"/>
      <c r="AZ566" s="80"/>
    </row>
    <row r="567" spans="1:52" ht="12.75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  <c r="AZ567" s="80"/>
    </row>
    <row r="568" spans="1:52" ht="12.75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0"/>
      <c r="AQ568" s="80"/>
      <c r="AR568" s="80"/>
      <c r="AS568" s="80"/>
      <c r="AT568" s="80"/>
      <c r="AU568" s="80"/>
      <c r="AV568" s="80"/>
      <c r="AW568" s="80"/>
      <c r="AX568" s="80"/>
      <c r="AY568" s="80"/>
      <c r="AZ568" s="80"/>
    </row>
    <row r="569" spans="1:52" ht="12.75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0"/>
      <c r="AQ569" s="80"/>
      <c r="AR569" s="80"/>
      <c r="AS569" s="80"/>
      <c r="AT569" s="80"/>
      <c r="AU569" s="80"/>
      <c r="AV569" s="80"/>
      <c r="AW569" s="80"/>
      <c r="AX569" s="80"/>
      <c r="AY569" s="80"/>
      <c r="AZ569" s="80"/>
    </row>
    <row r="570" spans="1:52" ht="12.75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0"/>
      <c r="AV570" s="80"/>
      <c r="AW570" s="80"/>
      <c r="AX570" s="80"/>
      <c r="AY570" s="80"/>
      <c r="AZ570" s="80"/>
    </row>
    <row r="571" spans="1:52" ht="12.75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  <c r="AU571" s="80"/>
      <c r="AV571" s="80"/>
      <c r="AW571" s="80"/>
      <c r="AX571" s="80"/>
      <c r="AY571" s="80"/>
      <c r="AZ571" s="80"/>
    </row>
    <row r="572" spans="1:52" ht="12.75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0"/>
      <c r="AQ572" s="80"/>
      <c r="AR572" s="80"/>
      <c r="AS572" s="80"/>
      <c r="AT572" s="80"/>
      <c r="AU572" s="80"/>
      <c r="AV572" s="80"/>
      <c r="AW572" s="80"/>
      <c r="AX572" s="80"/>
      <c r="AY572" s="80"/>
      <c r="AZ572" s="80"/>
    </row>
    <row r="573" spans="1:52" ht="12.75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  <c r="AU573" s="80"/>
      <c r="AV573" s="80"/>
      <c r="AW573" s="80"/>
      <c r="AX573" s="80"/>
      <c r="AY573" s="80"/>
      <c r="AZ573" s="80"/>
    </row>
    <row r="574" spans="1:52" ht="12.75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0"/>
      <c r="AQ574" s="80"/>
      <c r="AR574" s="80"/>
      <c r="AS574" s="80"/>
      <c r="AT574" s="80"/>
      <c r="AU574" s="80"/>
      <c r="AV574" s="80"/>
      <c r="AW574" s="80"/>
      <c r="AX574" s="80"/>
      <c r="AY574" s="80"/>
      <c r="AZ574" s="80"/>
    </row>
    <row r="575" spans="1:52" ht="12.75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0"/>
      <c r="AQ575" s="80"/>
      <c r="AR575" s="80"/>
      <c r="AS575" s="80"/>
      <c r="AT575" s="80"/>
      <c r="AU575" s="80"/>
      <c r="AV575" s="80"/>
      <c r="AW575" s="80"/>
      <c r="AX575" s="80"/>
      <c r="AY575" s="80"/>
      <c r="AZ575" s="80"/>
    </row>
    <row r="576" spans="1:52" ht="12.75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  <c r="AW576" s="80"/>
      <c r="AX576" s="80"/>
      <c r="AY576" s="80"/>
      <c r="AZ576" s="80"/>
    </row>
    <row r="577" spans="1:52" ht="12.75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  <c r="AU577" s="80"/>
      <c r="AV577" s="80"/>
      <c r="AW577" s="80"/>
      <c r="AX577" s="80"/>
      <c r="AY577" s="80"/>
      <c r="AZ577" s="80"/>
    </row>
    <row r="578" spans="1:52" ht="12.75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  <c r="AW578" s="80"/>
      <c r="AX578" s="80"/>
      <c r="AY578" s="80"/>
      <c r="AZ578" s="80"/>
    </row>
    <row r="579" spans="1:52" ht="12.75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  <c r="AU579" s="80"/>
      <c r="AV579" s="80"/>
      <c r="AW579" s="80"/>
      <c r="AX579" s="80"/>
      <c r="AY579" s="80"/>
      <c r="AZ579" s="80"/>
    </row>
    <row r="580" spans="1:52" ht="12.75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0"/>
      <c r="AQ580" s="80"/>
      <c r="AR580" s="80"/>
      <c r="AS580" s="80"/>
      <c r="AT580" s="80"/>
      <c r="AU580" s="80"/>
      <c r="AV580" s="80"/>
      <c r="AW580" s="80"/>
      <c r="AX580" s="80"/>
      <c r="AY580" s="80"/>
      <c r="AZ580" s="80"/>
    </row>
    <row r="581" spans="1:52" ht="12.75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0"/>
      <c r="AQ581" s="80"/>
      <c r="AR581" s="80"/>
      <c r="AS581" s="80"/>
      <c r="AT581" s="80"/>
      <c r="AU581" s="80"/>
      <c r="AV581" s="80"/>
      <c r="AW581" s="80"/>
      <c r="AX581" s="80"/>
      <c r="AY581" s="80"/>
      <c r="AZ581" s="80"/>
    </row>
    <row r="582" spans="1:52" ht="12.75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0"/>
      <c r="AQ582" s="80"/>
      <c r="AR582" s="80"/>
      <c r="AS582" s="80"/>
      <c r="AT582" s="80"/>
      <c r="AU582" s="80"/>
      <c r="AV582" s="80"/>
      <c r="AW582" s="80"/>
      <c r="AX582" s="80"/>
      <c r="AY582" s="80"/>
      <c r="AZ582" s="80"/>
    </row>
    <row r="583" spans="1:52" ht="12.75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  <c r="AU583" s="80"/>
      <c r="AV583" s="80"/>
      <c r="AW583" s="80"/>
      <c r="AX583" s="80"/>
      <c r="AY583" s="80"/>
      <c r="AZ583" s="80"/>
    </row>
    <row r="584" spans="1:52" ht="12.75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0"/>
      <c r="AQ584" s="80"/>
      <c r="AR584" s="80"/>
      <c r="AS584" s="80"/>
      <c r="AT584" s="80"/>
      <c r="AU584" s="80"/>
      <c r="AV584" s="80"/>
      <c r="AW584" s="80"/>
      <c r="AX584" s="80"/>
      <c r="AY584" s="80"/>
      <c r="AZ584" s="80"/>
    </row>
    <row r="585" spans="1:52" ht="12.75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0"/>
      <c r="AQ585" s="80"/>
      <c r="AR585" s="80"/>
      <c r="AS585" s="80"/>
      <c r="AT585" s="80"/>
      <c r="AU585" s="80"/>
      <c r="AV585" s="80"/>
      <c r="AW585" s="80"/>
      <c r="AX585" s="80"/>
      <c r="AY585" s="80"/>
      <c r="AZ585" s="80"/>
    </row>
    <row r="586" spans="1:52" ht="12.75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0"/>
      <c r="AQ586" s="80"/>
      <c r="AR586" s="80"/>
      <c r="AS586" s="80"/>
      <c r="AT586" s="80"/>
      <c r="AU586" s="80"/>
      <c r="AV586" s="80"/>
      <c r="AW586" s="80"/>
      <c r="AX586" s="80"/>
      <c r="AY586" s="80"/>
      <c r="AZ586" s="80"/>
    </row>
    <row r="587" spans="1:52" ht="12.75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  <c r="AU587" s="80"/>
      <c r="AV587" s="80"/>
      <c r="AW587" s="80"/>
      <c r="AX587" s="80"/>
      <c r="AY587" s="80"/>
      <c r="AZ587" s="80"/>
    </row>
    <row r="588" spans="1:52" ht="12.75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  <c r="AU588" s="80"/>
      <c r="AV588" s="80"/>
      <c r="AW588" s="80"/>
      <c r="AX588" s="80"/>
      <c r="AY588" s="80"/>
      <c r="AZ588" s="80"/>
    </row>
    <row r="589" spans="1:52" ht="12.75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  <c r="AU589" s="80"/>
      <c r="AV589" s="80"/>
      <c r="AW589" s="80"/>
      <c r="AX589" s="80"/>
      <c r="AY589" s="80"/>
      <c r="AZ589" s="80"/>
    </row>
    <row r="590" spans="1:52" ht="12.75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0"/>
      <c r="AQ590" s="80"/>
      <c r="AR590" s="80"/>
      <c r="AS590" s="80"/>
      <c r="AT590" s="80"/>
      <c r="AU590" s="80"/>
      <c r="AV590" s="80"/>
      <c r="AW590" s="80"/>
      <c r="AX590" s="80"/>
      <c r="AY590" s="80"/>
      <c r="AZ590" s="80"/>
    </row>
    <row r="591" spans="1:52" ht="12.75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  <c r="AW591" s="80"/>
      <c r="AX591" s="80"/>
      <c r="AY591" s="80"/>
      <c r="AZ591" s="80"/>
    </row>
    <row r="592" spans="1:52" ht="12.75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  <c r="AU592" s="80"/>
      <c r="AV592" s="80"/>
      <c r="AW592" s="80"/>
      <c r="AX592" s="80"/>
      <c r="AY592" s="80"/>
      <c r="AZ592" s="80"/>
    </row>
    <row r="593" spans="1:52" ht="12.75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  <c r="AU593" s="80"/>
      <c r="AV593" s="80"/>
      <c r="AW593" s="80"/>
      <c r="AX593" s="80"/>
      <c r="AY593" s="80"/>
      <c r="AZ593" s="80"/>
    </row>
    <row r="594" spans="1:52" ht="12.75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0"/>
      <c r="AQ594" s="80"/>
      <c r="AR594" s="80"/>
      <c r="AS594" s="80"/>
      <c r="AT594" s="80"/>
      <c r="AU594" s="80"/>
      <c r="AV594" s="80"/>
      <c r="AW594" s="80"/>
      <c r="AX594" s="80"/>
      <c r="AY594" s="80"/>
      <c r="AZ594" s="80"/>
    </row>
    <row r="595" spans="1:52" ht="12.75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0"/>
      <c r="AQ595" s="80"/>
      <c r="AR595" s="80"/>
      <c r="AS595" s="80"/>
      <c r="AT595" s="80"/>
      <c r="AU595" s="80"/>
      <c r="AV595" s="80"/>
      <c r="AW595" s="80"/>
      <c r="AX595" s="80"/>
      <c r="AY595" s="80"/>
      <c r="AZ595" s="80"/>
    </row>
    <row r="596" spans="1:52" ht="12.75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0"/>
      <c r="AQ596" s="80"/>
      <c r="AR596" s="80"/>
      <c r="AS596" s="80"/>
      <c r="AT596" s="80"/>
      <c r="AU596" s="80"/>
      <c r="AV596" s="80"/>
      <c r="AW596" s="80"/>
      <c r="AX596" s="80"/>
      <c r="AY596" s="80"/>
      <c r="AZ596" s="80"/>
    </row>
    <row r="597" spans="1:52" ht="12.75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0"/>
      <c r="AQ597" s="80"/>
      <c r="AR597" s="80"/>
      <c r="AS597" s="80"/>
      <c r="AT597" s="80"/>
      <c r="AU597" s="80"/>
      <c r="AV597" s="80"/>
      <c r="AW597" s="80"/>
      <c r="AX597" s="80"/>
      <c r="AY597" s="80"/>
      <c r="AZ597" s="80"/>
    </row>
    <row r="598" spans="1:52" ht="12.75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0"/>
      <c r="AQ598" s="80"/>
      <c r="AR598" s="80"/>
      <c r="AS598" s="80"/>
      <c r="AT598" s="80"/>
      <c r="AU598" s="80"/>
      <c r="AV598" s="80"/>
      <c r="AW598" s="80"/>
      <c r="AX598" s="80"/>
      <c r="AY598" s="80"/>
      <c r="AZ598" s="80"/>
    </row>
    <row r="599" spans="1:52" ht="12.75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  <c r="AU599" s="80"/>
      <c r="AV599" s="80"/>
      <c r="AW599" s="80"/>
      <c r="AX599" s="80"/>
      <c r="AY599" s="80"/>
      <c r="AZ599" s="80"/>
    </row>
    <row r="600" spans="1:52" ht="12.75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  <c r="AW600" s="80"/>
      <c r="AX600" s="80"/>
      <c r="AY600" s="80"/>
      <c r="AZ600" s="80"/>
    </row>
    <row r="601" spans="1:52" ht="12.75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  <c r="AU601" s="80"/>
      <c r="AV601" s="80"/>
      <c r="AW601" s="80"/>
      <c r="AX601" s="80"/>
      <c r="AY601" s="80"/>
      <c r="AZ601" s="80"/>
    </row>
    <row r="602" spans="1:52" ht="12.75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0"/>
      <c r="AQ602" s="80"/>
      <c r="AR602" s="80"/>
      <c r="AS602" s="80"/>
      <c r="AT602" s="80"/>
      <c r="AU602" s="80"/>
      <c r="AV602" s="80"/>
      <c r="AW602" s="80"/>
      <c r="AX602" s="80"/>
      <c r="AY602" s="80"/>
      <c r="AZ602" s="80"/>
    </row>
    <row r="603" spans="1:52" ht="12.75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0"/>
      <c r="AQ603" s="80"/>
      <c r="AR603" s="80"/>
      <c r="AS603" s="80"/>
      <c r="AT603" s="80"/>
      <c r="AU603" s="80"/>
      <c r="AV603" s="80"/>
      <c r="AW603" s="80"/>
      <c r="AX603" s="80"/>
      <c r="AY603" s="80"/>
      <c r="AZ603" s="80"/>
    </row>
    <row r="604" spans="1:52" ht="12.75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  <c r="AU604" s="80"/>
      <c r="AV604" s="80"/>
      <c r="AW604" s="80"/>
      <c r="AX604" s="80"/>
      <c r="AY604" s="80"/>
      <c r="AZ604" s="80"/>
    </row>
    <row r="605" spans="1:52" ht="12.75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0"/>
      <c r="AQ605" s="80"/>
      <c r="AR605" s="80"/>
      <c r="AS605" s="80"/>
      <c r="AT605" s="80"/>
      <c r="AU605" s="80"/>
      <c r="AV605" s="80"/>
      <c r="AW605" s="80"/>
      <c r="AX605" s="80"/>
      <c r="AY605" s="80"/>
      <c r="AZ605" s="80"/>
    </row>
    <row r="606" spans="1:52" ht="12.75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  <c r="AW606" s="80"/>
      <c r="AX606" s="80"/>
      <c r="AY606" s="80"/>
      <c r="AZ606" s="80"/>
    </row>
    <row r="607" spans="1:52" ht="12.75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  <c r="AU607" s="80"/>
      <c r="AV607" s="80"/>
      <c r="AW607" s="80"/>
      <c r="AX607" s="80"/>
      <c r="AY607" s="80"/>
      <c r="AZ607" s="80"/>
    </row>
    <row r="608" spans="1:52" ht="12.75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  <c r="AU608" s="80"/>
      <c r="AV608" s="80"/>
      <c r="AW608" s="80"/>
      <c r="AX608" s="80"/>
      <c r="AY608" s="80"/>
      <c r="AZ608" s="80"/>
    </row>
    <row r="609" spans="1:52" ht="12.75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  <c r="AK609" s="80"/>
      <c r="AL609" s="80"/>
      <c r="AM609" s="80"/>
      <c r="AN609" s="80"/>
      <c r="AO609" s="80"/>
      <c r="AP609" s="80"/>
      <c r="AQ609" s="80"/>
      <c r="AR609" s="80"/>
      <c r="AS609" s="80"/>
      <c r="AT609" s="80"/>
      <c r="AU609" s="80"/>
      <c r="AV609" s="80"/>
      <c r="AW609" s="80"/>
      <c r="AX609" s="80"/>
      <c r="AY609" s="80"/>
      <c r="AZ609" s="80"/>
    </row>
    <row r="610" spans="1:52" ht="12.75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  <c r="AO610" s="80"/>
      <c r="AP610" s="80"/>
      <c r="AQ610" s="80"/>
      <c r="AR610" s="80"/>
      <c r="AS610" s="80"/>
      <c r="AT610" s="80"/>
      <c r="AU610" s="80"/>
      <c r="AV610" s="80"/>
      <c r="AW610" s="80"/>
      <c r="AX610" s="80"/>
      <c r="AY610" s="80"/>
      <c r="AZ610" s="80"/>
    </row>
    <row r="611" spans="1:52" ht="12.75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  <c r="AU611" s="80"/>
      <c r="AV611" s="80"/>
      <c r="AW611" s="80"/>
      <c r="AX611" s="80"/>
      <c r="AY611" s="80"/>
      <c r="AZ611" s="80"/>
    </row>
    <row r="612" spans="1:52" ht="12.75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  <c r="AK612" s="80"/>
      <c r="AL612" s="80"/>
      <c r="AM612" s="80"/>
      <c r="AN612" s="80"/>
      <c r="AO612" s="80"/>
      <c r="AP612" s="80"/>
      <c r="AQ612" s="80"/>
      <c r="AR612" s="80"/>
      <c r="AS612" s="80"/>
      <c r="AT612" s="80"/>
      <c r="AU612" s="80"/>
      <c r="AV612" s="80"/>
      <c r="AW612" s="80"/>
      <c r="AX612" s="80"/>
      <c r="AY612" s="80"/>
      <c r="AZ612" s="80"/>
    </row>
    <row r="613" spans="1:52" ht="12.75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  <c r="AK613" s="80"/>
      <c r="AL613" s="80"/>
      <c r="AM613" s="80"/>
      <c r="AN613" s="80"/>
      <c r="AO613" s="80"/>
      <c r="AP613" s="80"/>
      <c r="AQ613" s="80"/>
      <c r="AR613" s="80"/>
      <c r="AS613" s="80"/>
      <c r="AT613" s="80"/>
      <c r="AU613" s="80"/>
      <c r="AV613" s="80"/>
      <c r="AW613" s="80"/>
      <c r="AX613" s="80"/>
      <c r="AY613" s="80"/>
      <c r="AZ613" s="80"/>
    </row>
    <row r="614" spans="1:52" ht="12.75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  <c r="AK614" s="80"/>
      <c r="AL614" s="80"/>
      <c r="AM614" s="80"/>
      <c r="AN614" s="80"/>
      <c r="AO614" s="80"/>
      <c r="AP614" s="80"/>
      <c r="AQ614" s="80"/>
      <c r="AR614" s="80"/>
      <c r="AS614" s="80"/>
      <c r="AT614" s="80"/>
      <c r="AU614" s="80"/>
      <c r="AV614" s="80"/>
      <c r="AW614" s="80"/>
      <c r="AX614" s="80"/>
      <c r="AY614" s="80"/>
      <c r="AZ614" s="80"/>
    </row>
    <row r="615" spans="1:52" ht="12.75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  <c r="AK615" s="80"/>
      <c r="AL615" s="80"/>
      <c r="AM615" s="80"/>
      <c r="AN615" s="80"/>
      <c r="AO615" s="80"/>
      <c r="AP615" s="80"/>
      <c r="AQ615" s="80"/>
      <c r="AR615" s="80"/>
      <c r="AS615" s="80"/>
      <c r="AT615" s="80"/>
      <c r="AU615" s="80"/>
      <c r="AV615" s="80"/>
      <c r="AW615" s="80"/>
      <c r="AX615" s="80"/>
      <c r="AY615" s="80"/>
      <c r="AZ615" s="80"/>
    </row>
    <row r="616" spans="1:52" ht="12.75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  <c r="AK616" s="80"/>
      <c r="AL616" s="80"/>
      <c r="AM616" s="80"/>
      <c r="AN616" s="80"/>
      <c r="AO616" s="80"/>
      <c r="AP616" s="80"/>
      <c r="AQ616" s="80"/>
      <c r="AR616" s="80"/>
      <c r="AS616" s="80"/>
      <c r="AT616" s="80"/>
      <c r="AU616" s="80"/>
      <c r="AV616" s="80"/>
      <c r="AW616" s="80"/>
      <c r="AX616" s="80"/>
      <c r="AY616" s="80"/>
      <c r="AZ616" s="80"/>
    </row>
    <row r="617" spans="1:52" ht="12.75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  <c r="AU617" s="80"/>
      <c r="AV617" s="80"/>
      <c r="AW617" s="80"/>
      <c r="AX617" s="80"/>
      <c r="AY617" s="80"/>
      <c r="AZ617" s="80"/>
    </row>
    <row r="618" spans="1:52" ht="12.75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  <c r="AK618" s="80"/>
      <c r="AL618" s="80"/>
      <c r="AM618" s="80"/>
      <c r="AN618" s="80"/>
      <c r="AO618" s="80"/>
      <c r="AP618" s="80"/>
      <c r="AQ618" s="80"/>
      <c r="AR618" s="80"/>
      <c r="AS618" s="80"/>
      <c r="AT618" s="80"/>
      <c r="AU618" s="80"/>
      <c r="AV618" s="80"/>
      <c r="AW618" s="80"/>
      <c r="AX618" s="80"/>
      <c r="AY618" s="80"/>
      <c r="AZ618" s="80"/>
    </row>
    <row r="619" spans="1:52" ht="12.75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  <c r="AK619" s="80"/>
      <c r="AL619" s="80"/>
      <c r="AM619" s="80"/>
      <c r="AN619" s="80"/>
      <c r="AO619" s="80"/>
      <c r="AP619" s="80"/>
      <c r="AQ619" s="80"/>
      <c r="AR619" s="80"/>
      <c r="AS619" s="80"/>
      <c r="AT619" s="80"/>
      <c r="AU619" s="80"/>
      <c r="AV619" s="80"/>
      <c r="AW619" s="80"/>
      <c r="AX619" s="80"/>
      <c r="AY619" s="80"/>
      <c r="AZ619" s="80"/>
    </row>
    <row r="620" spans="1:52" ht="12.75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  <c r="AO620" s="80"/>
      <c r="AP620" s="80"/>
      <c r="AQ620" s="80"/>
      <c r="AR620" s="80"/>
      <c r="AS620" s="80"/>
      <c r="AT620" s="80"/>
      <c r="AU620" s="80"/>
      <c r="AV620" s="80"/>
      <c r="AW620" s="80"/>
      <c r="AX620" s="80"/>
      <c r="AY620" s="80"/>
      <c r="AZ620" s="80"/>
    </row>
    <row r="621" spans="1:52" ht="12.75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  <c r="AW621" s="80"/>
      <c r="AX621" s="80"/>
      <c r="AY621" s="80"/>
      <c r="AZ621" s="80"/>
    </row>
    <row r="622" spans="1:52" ht="12.75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  <c r="AW622" s="80"/>
      <c r="AX622" s="80"/>
      <c r="AY622" s="80"/>
      <c r="AZ622" s="80"/>
    </row>
    <row r="623" spans="1:52" ht="12.75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  <c r="AO623" s="80"/>
      <c r="AP623" s="80"/>
      <c r="AQ623" s="80"/>
      <c r="AR623" s="80"/>
      <c r="AS623" s="80"/>
      <c r="AT623" s="80"/>
      <c r="AU623" s="80"/>
      <c r="AV623" s="80"/>
      <c r="AW623" s="80"/>
      <c r="AX623" s="80"/>
      <c r="AY623" s="80"/>
      <c r="AZ623" s="80"/>
    </row>
    <row r="624" spans="1:52" ht="12.75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  <c r="AK624" s="80"/>
      <c r="AL624" s="80"/>
      <c r="AM624" s="80"/>
      <c r="AN624" s="80"/>
      <c r="AO624" s="80"/>
      <c r="AP624" s="80"/>
      <c r="AQ624" s="80"/>
      <c r="AR624" s="80"/>
      <c r="AS624" s="80"/>
      <c r="AT624" s="80"/>
      <c r="AU624" s="80"/>
      <c r="AV624" s="80"/>
      <c r="AW624" s="80"/>
      <c r="AX624" s="80"/>
      <c r="AY624" s="80"/>
      <c r="AZ624" s="80"/>
    </row>
    <row r="625" spans="1:52" ht="12.75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  <c r="AO625" s="80"/>
      <c r="AP625" s="80"/>
      <c r="AQ625" s="80"/>
      <c r="AR625" s="80"/>
      <c r="AS625" s="80"/>
      <c r="AT625" s="80"/>
      <c r="AU625" s="80"/>
      <c r="AV625" s="80"/>
      <c r="AW625" s="80"/>
      <c r="AX625" s="80"/>
      <c r="AY625" s="80"/>
      <c r="AZ625" s="80"/>
    </row>
    <row r="626" spans="1:52" ht="12.75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0"/>
      <c r="AQ626" s="80"/>
      <c r="AR626" s="80"/>
      <c r="AS626" s="80"/>
      <c r="AT626" s="80"/>
      <c r="AU626" s="80"/>
      <c r="AV626" s="80"/>
      <c r="AW626" s="80"/>
      <c r="AX626" s="80"/>
      <c r="AY626" s="80"/>
      <c r="AZ626" s="80"/>
    </row>
    <row r="627" spans="1:52" ht="12.75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0"/>
      <c r="AQ627" s="80"/>
      <c r="AR627" s="80"/>
      <c r="AS627" s="80"/>
      <c r="AT627" s="80"/>
      <c r="AU627" s="80"/>
      <c r="AV627" s="80"/>
      <c r="AW627" s="80"/>
      <c r="AX627" s="80"/>
      <c r="AY627" s="80"/>
      <c r="AZ627" s="80"/>
    </row>
    <row r="628" spans="1:52" ht="12.75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  <c r="AO628" s="80"/>
      <c r="AP628" s="80"/>
      <c r="AQ628" s="80"/>
      <c r="AR628" s="80"/>
      <c r="AS628" s="80"/>
      <c r="AT628" s="80"/>
      <c r="AU628" s="80"/>
      <c r="AV628" s="80"/>
      <c r="AW628" s="80"/>
      <c r="AX628" s="80"/>
      <c r="AY628" s="80"/>
      <c r="AZ628" s="80"/>
    </row>
    <row r="629" spans="1:52" ht="12.75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  <c r="AO629" s="80"/>
      <c r="AP629" s="80"/>
      <c r="AQ629" s="80"/>
      <c r="AR629" s="80"/>
      <c r="AS629" s="80"/>
      <c r="AT629" s="80"/>
      <c r="AU629" s="80"/>
      <c r="AV629" s="80"/>
      <c r="AW629" s="80"/>
      <c r="AX629" s="80"/>
      <c r="AY629" s="80"/>
      <c r="AZ629" s="80"/>
    </row>
    <row r="630" spans="1:52" ht="12.75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  <c r="AK630" s="80"/>
      <c r="AL630" s="80"/>
      <c r="AM630" s="80"/>
      <c r="AN630" s="80"/>
      <c r="AO630" s="80"/>
      <c r="AP630" s="80"/>
      <c r="AQ630" s="80"/>
      <c r="AR630" s="80"/>
      <c r="AS630" s="80"/>
      <c r="AT630" s="80"/>
      <c r="AU630" s="80"/>
      <c r="AV630" s="80"/>
      <c r="AW630" s="80"/>
      <c r="AX630" s="80"/>
      <c r="AY630" s="80"/>
      <c r="AZ630" s="80"/>
    </row>
    <row r="631" spans="1:52" ht="12.75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  <c r="AO631" s="80"/>
      <c r="AP631" s="80"/>
      <c r="AQ631" s="80"/>
      <c r="AR631" s="80"/>
      <c r="AS631" s="80"/>
      <c r="AT631" s="80"/>
      <c r="AU631" s="80"/>
      <c r="AV631" s="80"/>
      <c r="AW631" s="80"/>
      <c r="AX631" s="80"/>
      <c r="AY631" s="80"/>
      <c r="AZ631" s="80"/>
    </row>
    <row r="632" spans="1:52" ht="12.75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  <c r="AK632" s="80"/>
      <c r="AL632" s="80"/>
      <c r="AM632" s="80"/>
      <c r="AN632" s="80"/>
      <c r="AO632" s="80"/>
      <c r="AP632" s="80"/>
      <c r="AQ632" s="80"/>
      <c r="AR632" s="80"/>
      <c r="AS632" s="80"/>
      <c r="AT632" s="80"/>
      <c r="AU632" s="80"/>
      <c r="AV632" s="80"/>
      <c r="AW632" s="80"/>
      <c r="AX632" s="80"/>
      <c r="AY632" s="80"/>
      <c r="AZ632" s="80"/>
    </row>
    <row r="633" spans="1:52" ht="12.75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  <c r="AO633" s="80"/>
      <c r="AP633" s="80"/>
      <c r="AQ633" s="80"/>
      <c r="AR633" s="80"/>
      <c r="AS633" s="80"/>
      <c r="AT633" s="80"/>
      <c r="AU633" s="80"/>
      <c r="AV633" s="80"/>
      <c r="AW633" s="80"/>
      <c r="AX633" s="80"/>
      <c r="AY633" s="80"/>
      <c r="AZ633" s="80"/>
    </row>
    <row r="634" spans="1:52" ht="12.75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  <c r="AE634" s="80"/>
      <c r="AF634" s="80"/>
      <c r="AG634" s="80"/>
      <c r="AH634" s="80"/>
      <c r="AI634" s="80"/>
      <c r="AJ634" s="80"/>
      <c r="AK634" s="80"/>
      <c r="AL634" s="80"/>
      <c r="AM634" s="80"/>
      <c r="AN634" s="80"/>
      <c r="AO634" s="80"/>
      <c r="AP634" s="80"/>
      <c r="AQ634" s="80"/>
      <c r="AR634" s="80"/>
      <c r="AS634" s="80"/>
      <c r="AT634" s="80"/>
      <c r="AU634" s="80"/>
      <c r="AV634" s="80"/>
      <c r="AW634" s="80"/>
      <c r="AX634" s="80"/>
      <c r="AY634" s="80"/>
      <c r="AZ634" s="80"/>
    </row>
    <row r="635" spans="1:52" ht="12.75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0"/>
      <c r="AF635" s="80"/>
      <c r="AG635" s="80"/>
      <c r="AH635" s="80"/>
      <c r="AI635" s="80"/>
      <c r="AJ635" s="80"/>
      <c r="AK635" s="80"/>
      <c r="AL635" s="80"/>
      <c r="AM635" s="80"/>
      <c r="AN635" s="80"/>
      <c r="AO635" s="80"/>
      <c r="AP635" s="80"/>
      <c r="AQ635" s="80"/>
      <c r="AR635" s="80"/>
      <c r="AS635" s="80"/>
      <c r="AT635" s="80"/>
      <c r="AU635" s="80"/>
      <c r="AV635" s="80"/>
      <c r="AW635" s="80"/>
      <c r="AX635" s="80"/>
      <c r="AY635" s="80"/>
      <c r="AZ635" s="80"/>
    </row>
    <row r="636" spans="1:52" ht="12.75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  <c r="AW636" s="80"/>
      <c r="AX636" s="80"/>
      <c r="AY636" s="80"/>
      <c r="AZ636" s="80"/>
    </row>
    <row r="637" spans="1:52" ht="12.75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  <c r="AE637" s="80"/>
      <c r="AF637" s="80"/>
      <c r="AG637" s="80"/>
      <c r="AH637" s="80"/>
      <c r="AI637" s="80"/>
      <c r="AJ637" s="80"/>
      <c r="AK637" s="80"/>
      <c r="AL637" s="80"/>
      <c r="AM637" s="80"/>
      <c r="AN637" s="80"/>
      <c r="AO637" s="80"/>
      <c r="AP637" s="80"/>
      <c r="AQ637" s="80"/>
      <c r="AR637" s="80"/>
      <c r="AS637" s="80"/>
      <c r="AT637" s="80"/>
      <c r="AU637" s="80"/>
      <c r="AV637" s="80"/>
      <c r="AW637" s="80"/>
      <c r="AX637" s="80"/>
      <c r="AY637" s="80"/>
      <c r="AZ637" s="80"/>
    </row>
    <row r="638" spans="1:52" ht="12.75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  <c r="AE638" s="80"/>
      <c r="AF638" s="80"/>
      <c r="AG638" s="80"/>
      <c r="AH638" s="80"/>
      <c r="AI638" s="80"/>
      <c r="AJ638" s="80"/>
      <c r="AK638" s="80"/>
      <c r="AL638" s="80"/>
      <c r="AM638" s="80"/>
      <c r="AN638" s="80"/>
      <c r="AO638" s="80"/>
      <c r="AP638" s="80"/>
      <c r="AQ638" s="80"/>
      <c r="AR638" s="80"/>
      <c r="AS638" s="80"/>
      <c r="AT638" s="80"/>
      <c r="AU638" s="80"/>
      <c r="AV638" s="80"/>
      <c r="AW638" s="80"/>
      <c r="AX638" s="80"/>
      <c r="AY638" s="80"/>
      <c r="AZ638" s="80"/>
    </row>
    <row r="639" spans="1:52" ht="12.75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  <c r="AE639" s="80"/>
      <c r="AF639" s="80"/>
      <c r="AG639" s="80"/>
      <c r="AH639" s="80"/>
      <c r="AI639" s="80"/>
      <c r="AJ639" s="80"/>
      <c r="AK639" s="80"/>
      <c r="AL639" s="80"/>
      <c r="AM639" s="80"/>
      <c r="AN639" s="80"/>
      <c r="AO639" s="80"/>
      <c r="AP639" s="80"/>
      <c r="AQ639" s="80"/>
      <c r="AR639" s="80"/>
      <c r="AS639" s="80"/>
      <c r="AT639" s="80"/>
      <c r="AU639" s="80"/>
      <c r="AV639" s="80"/>
      <c r="AW639" s="80"/>
      <c r="AX639" s="80"/>
      <c r="AY639" s="80"/>
      <c r="AZ639" s="80"/>
    </row>
    <row r="640" spans="1:52" ht="12.75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  <c r="AE640" s="80"/>
      <c r="AF640" s="80"/>
      <c r="AG640" s="80"/>
      <c r="AH640" s="80"/>
      <c r="AI640" s="80"/>
      <c r="AJ640" s="80"/>
      <c r="AK640" s="80"/>
      <c r="AL640" s="80"/>
      <c r="AM640" s="80"/>
      <c r="AN640" s="80"/>
      <c r="AO640" s="80"/>
      <c r="AP640" s="80"/>
      <c r="AQ640" s="80"/>
      <c r="AR640" s="80"/>
      <c r="AS640" s="80"/>
      <c r="AT640" s="80"/>
      <c r="AU640" s="80"/>
      <c r="AV640" s="80"/>
      <c r="AW640" s="80"/>
      <c r="AX640" s="80"/>
      <c r="AY640" s="80"/>
      <c r="AZ640" s="80"/>
    </row>
    <row r="641" spans="1:52" ht="12.75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  <c r="AE641" s="80"/>
      <c r="AF641" s="80"/>
      <c r="AG641" s="80"/>
      <c r="AH641" s="80"/>
      <c r="AI641" s="80"/>
      <c r="AJ641" s="80"/>
      <c r="AK641" s="80"/>
      <c r="AL641" s="80"/>
      <c r="AM641" s="80"/>
      <c r="AN641" s="80"/>
      <c r="AO641" s="80"/>
      <c r="AP641" s="80"/>
      <c r="AQ641" s="80"/>
      <c r="AR641" s="80"/>
      <c r="AS641" s="80"/>
      <c r="AT641" s="80"/>
      <c r="AU641" s="80"/>
      <c r="AV641" s="80"/>
      <c r="AW641" s="80"/>
      <c r="AX641" s="80"/>
      <c r="AY641" s="80"/>
      <c r="AZ641" s="80"/>
    </row>
    <row r="642" spans="1:52" ht="12.75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  <c r="AE642" s="80"/>
      <c r="AF642" s="80"/>
      <c r="AG642" s="80"/>
      <c r="AH642" s="80"/>
      <c r="AI642" s="80"/>
      <c r="AJ642" s="80"/>
      <c r="AK642" s="80"/>
      <c r="AL642" s="80"/>
      <c r="AM642" s="80"/>
      <c r="AN642" s="80"/>
      <c r="AO642" s="80"/>
      <c r="AP642" s="80"/>
      <c r="AQ642" s="80"/>
      <c r="AR642" s="80"/>
      <c r="AS642" s="80"/>
      <c r="AT642" s="80"/>
      <c r="AU642" s="80"/>
      <c r="AV642" s="80"/>
      <c r="AW642" s="80"/>
      <c r="AX642" s="80"/>
      <c r="AY642" s="80"/>
      <c r="AZ642" s="80"/>
    </row>
    <row r="643" spans="1:52" ht="12.75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0"/>
      <c r="AF643" s="80"/>
      <c r="AG643" s="80"/>
      <c r="AH643" s="80"/>
      <c r="AI643" s="80"/>
      <c r="AJ643" s="80"/>
      <c r="AK643" s="80"/>
      <c r="AL643" s="80"/>
      <c r="AM643" s="80"/>
      <c r="AN643" s="80"/>
      <c r="AO643" s="80"/>
      <c r="AP643" s="80"/>
      <c r="AQ643" s="80"/>
      <c r="AR643" s="80"/>
      <c r="AS643" s="80"/>
      <c r="AT643" s="80"/>
      <c r="AU643" s="80"/>
      <c r="AV643" s="80"/>
      <c r="AW643" s="80"/>
      <c r="AX643" s="80"/>
      <c r="AY643" s="80"/>
      <c r="AZ643" s="80"/>
    </row>
    <row r="644" spans="1:52" ht="12.75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  <c r="AW644" s="80"/>
      <c r="AX644" s="80"/>
      <c r="AY644" s="80"/>
      <c r="AZ644" s="80"/>
    </row>
    <row r="645" spans="1:52" ht="12.75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0"/>
      <c r="AF645" s="80"/>
      <c r="AG645" s="80"/>
      <c r="AH645" s="80"/>
      <c r="AI645" s="80"/>
      <c r="AJ645" s="80"/>
      <c r="AK645" s="80"/>
      <c r="AL645" s="80"/>
      <c r="AM645" s="80"/>
      <c r="AN645" s="80"/>
      <c r="AO645" s="80"/>
      <c r="AP645" s="80"/>
      <c r="AQ645" s="80"/>
      <c r="AR645" s="80"/>
      <c r="AS645" s="80"/>
      <c r="AT645" s="80"/>
      <c r="AU645" s="80"/>
      <c r="AV645" s="80"/>
      <c r="AW645" s="80"/>
      <c r="AX645" s="80"/>
      <c r="AY645" s="80"/>
      <c r="AZ645" s="80"/>
    </row>
    <row r="646" spans="1:52" ht="12.75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0"/>
      <c r="AF646" s="80"/>
      <c r="AG646" s="80"/>
      <c r="AH646" s="80"/>
      <c r="AI646" s="80"/>
      <c r="AJ646" s="80"/>
      <c r="AK646" s="80"/>
      <c r="AL646" s="80"/>
      <c r="AM646" s="80"/>
      <c r="AN646" s="80"/>
      <c r="AO646" s="80"/>
      <c r="AP646" s="80"/>
      <c r="AQ646" s="80"/>
      <c r="AR646" s="80"/>
      <c r="AS646" s="80"/>
      <c r="AT646" s="80"/>
      <c r="AU646" s="80"/>
      <c r="AV646" s="80"/>
      <c r="AW646" s="80"/>
      <c r="AX646" s="80"/>
      <c r="AY646" s="80"/>
      <c r="AZ646" s="80"/>
    </row>
    <row r="647" spans="1:52" ht="12.75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  <c r="AE647" s="80"/>
      <c r="AF647" s="80"/>
      <c r="AG647" s="80"/>
      <c r="AH647" s="80"/>
      <c r="AI647" s="80"/>
      <c r="AJ647" s="80"/>
      <c r="AK647" s="80"/>
      <c r="AL647" s="80"/>
      <c r="AM647" s="80"/>
      <c r="AN647" s="80"/>
      <c r="AO647" s="80"/>
      <c r="AP647" s="80"/>
      <c r="AQ647" s="80"/>
      <c r="AR647" s="80"/>
      <c r="AS647" s="80"/>
      <c r="AT647" s="80"/>
      <c r="AU647" s="80"/>
      <c r="AV647" s="80"/>
      <c r="AW647" s="80"/>
      <c r="AX647" s="80"/>
      <c r="AY647" s="80"/>
      <c r="AZ647" s="80"/>
    </row>
    <row r="648" spans="1:52" ht="12.75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  <c r="AE648" s="80"/>
      <c r="AF648" s="80"/>
      <c r="AG648" s="80"/>
      <c r="AH648" s="80"/>
      <c r="AI648" s="80"/>
      <c r="AJ648" s="80"/>
      <c r="AK648" s="80"/>
      <c r="AL648" s="80"/>
      <c r="AM648" s="80"/>
      <c r="AN648" s="80"/>
      <c r="AO648" s="80"/>
      <c r="AP648" s="80"/>
      <c r="AQ648" s="80"/>
      <c r="AR648" s="80"/>
      <c r="AS648" s="80"/>
      <c r="AT648" s="80"/>
      <c r="AU648" s="80"/>
      <c r="AV648" s="80"/>
      <c r="AW648" s="80"/>
      <c r="AX648" s="80"/>
      <c r="AY648" s="80"/>
      <c r="AZ648" s="80"/>
    </row>
    <row r="649" spans="1:52" ht="12.75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  <c r="AE649" s="80"/>
      <c r="AF649" s="80"/>
      <c r="AG649" s="80"/>
      <c r="AH649" s="80"/>
      <c r="AI649" s="80"/>
      <c r="AJ649" s="80"/>
      <c r="AK649" s="80"/>
      <c r="AL649" s="80"/>
      <c r="AM649" s="80"/>
      <c r="AN649" s="80"/>
      <c r="AO649" s="80"/>
      <c r="AP649" s="80"/>
      <c r="AQ649" s="80"/>
      <c r="AR649" s="80"/>
      <c r="AS649" s="80"/>
      <c r="AT649" s="80"/>
      <c r="AU649" s="80"/>
      <c r="AV649" s="80"/>
      <c r="AW649" s="80"/>
      <c r="AX649" s="80"/>
      <c r="AY649" s="80"/>
      <c r="AZ649" s="80"/>
    </row>
    <row r="650" spans="1:52" ht="12.75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0"/>
      <c r="AF650" s="80"/>
      <c r="AG650" s="80"/>
      <c r="AH650" s="80"/>
      <c r="AI650" s="80"/>
      <c r="AJ650" s="80"/>
      <c r="AK650" s="80"/>
      <c r="AL650" s="80"/>
      <c r="AM650" s="80"/>
      <c r="AN650" s="80"/>
      <c r="AO650" s="80"/>
      <c r="AP650" s="80"/>
      <c r="AQ650" s="80"/>
      <c r="AR650" s="80"/>
      <c r="AS650" s="80"/>
      <c r="AT650" s="80"/>
      <c r="AU650" s="80"/>
      <c r="AV650" s="80"/>
      <c r="AW650" s="80"/>
      <c r="AX650" s="80"/>
      <c r="AY650" s="80"/>
      <c r="AZ650" s="80"/>
    </row>
    <row r="651" spans="1:52" ht="12.75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  <c r="AW651" s="80"/>
      <c r="AX651" s="80"/>
      <c r="AY651" s="80"/>
      <c r="AZ651" s="80"/>
    </row>
    <row r="652" spans="1:52" ht="12.75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  <c r="AE652" s="80"/>
      <c r="AF652" s="80"/>
      <c r="AG652" s="80"/>
      <c r="AH652" s="80"/>
      <c r="AI652" s="80"/>
      <c r="AJ652" s="80"/>
      <c r="AK652" s="80"/>
      <c r="AL652" s="80"/>
      <c r="AM652" s="80"/>
      <c r="AN652" s="80"/>
      <c r="AO652" s="80"/>
      <c r="AP652" s="80"/>
      <c r="AQ652" s="80"/>
      <c r="AR652" s="80"/>
      <c r="AS652" s="80"/>
      <c r="AT652" s="80"/>
      <c r="AU652" s="80"/>
      <c r="AV652" s="80"/>
      <c r="AW652" s="80"/>
      <c r="AX652" s="80"/>
      <c r="AY652" s="80"/>
      <c r="AZ652" s="80"/>
    </row>
    <row r="653" spans="1:52" ht="12.75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  <c r="AE653" s="80"/>
      <c r="AF653" s="80"/>
      <c r="AG653" s="80"/>
      <c r="AH653" s="80"/>
      <c r="AI653" s="80"/>
      <c r="AJ653" s="80"/>
      <c r="AK653" s="80"/>
      <c r="AL653" s="80"/>
      <c r="AM653" s="80"/>
      <c r="AN653" s="80"/>
      <c r="AO653" s="80"/>
      <c r="AP653" s="80"/>
      <c r="AQ653" s="80"/>
      <c r="AR653" s="80"/>
      <c r="AS653" s="80"/>
      <c r="AT653" s="80"/>
      <c r="AU653" s="80"/>
      <c r="AV653" s="80"/>
      <c r="AW653" s="80"/>
      <c r="AX653" s="80"/>
      <c r="AY653" s="80"/>
      <c r="AZ653" s="80"/>
    </row>
    <row r="654" spans="1:52" ht="12.75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  <c r="AE654" s="80"/>
      <c r="AF654" s="80"/>
      <c r="AG654" s="80"/>
      <c r="AH654" s="80"/>
      <c r="AI654" s="80"/>
      <c r="AJ654" s="80"/>
      <c r="AK654" s="80"/>
      <c r="AL654" s="80"/>
      <c r="AM654" s="80"/>
      <c r="AN654" s="80"/>
      <c r="AO654" s="80"/>
      <c r="AP654" s="80"/>
      <c r="AQ654" s="80"/>
      <c r="AR654" s="80"/>
      <c r="AS654" s="80"/>
      <c r="AT654" s="80"/>
      <c r="AU654" s="80"/>
      <c r="AV654" s="80"/>
      <c r="AW654" s="80"/>
      <c r="AX654" s="80"/>
      <c r="AY654" s="80"/>
      <c r="AZ654" s="80"/>
    </row>
    <row r="655" spans="1:52" ht="12.75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  <c r="AE655" s="80"/>
      <c r="AF655" s="80"/>
      <c r="AG655" s="80"/>
      <c r="AH655" s="80"/>
      <c r="AI655" s="80"/>
      <c r="AJ655" s="80"/>
      <c r="AK655" s="80"/>
      <c r="AL655" s="80"/>
      <c r="AM655" s="80"/>
      <c r="AN655" s="80"/>
      <c r="AO655" s="80"/>
      <c r="AP655" s="80"/>
      <c r="AQ655" s="80"/>
      <c r="AR655" s="80"/>
      <c r="AS655" s="80"/>
      <c r="AT655" s="80"/>
      <c r="AU655" s="80"/>
      <c r="AV655" s="80"/>
      <c r="AW655" s="80"/>
      <c r="AX655" s="80"/>
      <c r="AY655" s="80"/>
      <c r="AZ655" s="80"/>
    </row>
    <row r="656" spans="1:52" ht="12.75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0"/>
      <c r="AF656" s="80"/>
      <c r="AG656" s="80"/>
      <c r="AH656" s="80"/>
      <c r="AI656" s="80"/>
      <c r="AJ656" s="80"/>
      <c r="AK656" s="80"/>
      <c r="AL656" s="80"/>
      <c r="AM656" s="80"/>
      <c r="AN656" s="80"/>
      <c r="AO656" s="80"/>
      <c r="AP656" s="80"/>
      <c r="AQ656" s="80"/>
      <c r="AR656" s="80"/>
      <c r="AS656" s="80"/>
      <c r="AT656" s="80"/>
      <c r="AU656" s="80"/>
      <c r="AV656" s="80"/>
      <c r="AW656" s="80"/>
      <c r="AX656" s="80"/>
      <c r="AY656" s="80"/>
      <c r="AZ656" s="80"/>
    </row>
    <row r="657" spans="1:52" ht="12.75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  <c r="AE657" s="80"/>
      <c r="AF657" s="80"/>
      <c r="AG657" s="80"/>
      <c r="AH657" s="80"/>
      <c r="AI657" s="80"/>
      <c r="AJ657" s="80"/>
      <c r="AK657" s="80"/>
      <c r="AL657" s="80"/>
      <c r="AM657" s="80"/>
      <c r="AN657" s="80"/>
      <c r="AO657" s="80"/>
      <c r="AP657" s="80"/>
      <c r="AQ657" s="80"/>
      <c r="AR657" s="80"/>
      <c r="AS657" s="80"/>
      <c r="AT657" s="80"/>
      <c r="AU657" s="80"/>
      <c r="AV657" s="80"/>
      <c r="AW657" s="80"/>
      <c r="AX657" s="80"/>
      <c r="AY657" s="80"/>
      <c r="AZ657" s="80"/>
    </row>
    <row r="658" spans="1:52" ht="12.75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  <c r="AE658" s="80"/>
      <c r="AF658" s="80"/>
      <c r="AG658" s="80"/>
      <c r="AH658" s="80"/>
      <c r="AI658" s="80"/>
      <c r="AJ658" s="80"/>
      <c r="AK658" s="80"/>
      <c r="AL658" s="80"/>
      <c r="AM658" s="80"/>
      <c r="AN658" s="80"/>
      <c r="AO658" s="80"/>
      <c r="AP658" s="80"/>
      <c r="AQ658" s="80"/>
      <c r="AR658" s="80"/>
      <c r="AS658" s="80"/>
      <c r="AT658" s="80"/>
      <c r="AU658" s="80"/>
      <c r="AV658" s="80"/>
      <c r="AW658" s="80"/>
      <c r="AX658" s="80"/>
      <c r="AY658" s="80"/>
      <c r="AZ658" s="80"/>
    </row>
    <row r="659" spans="1:52" ht="12.75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  <c r="AE659" s="80"/>
      <c r="AF659" s="80"/>
      <c r="AG659" s="80"/>
      <c r="AH659" s="80"/>
      <c r="AI659" s="80"/>
      <c r="AJ659" s="80"/>
      <c r="AK659" s="80"/>
      <c r="AL659" s="80"/>
      <c r="AM659" s="80"/>
      <c r="AN659" s="80"/>
      <c r="AO659" s="80"/>
      <c r="AP659" s="80"/>
      <c r="AQ659" s="80"/>
      <c r="AR659" s="80"/>
      <c r="AS659" s="80"/>
      <c r="AT659" s="80"/>
      <c r="AU659" s="80"/>
      <c r="AV659" s="80"/>
      <c r="AW659" s="80"/>
      <c r="AX659" s="80"/>
      <c r="AY659" s="80"/>
      <c r="AZ659" s="80"/>
    </row>
    <row r="660" spans="1:52" ht="12.75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  <c r="AE660" s="80"/>
      <c r="AF660" s="80"/>
      <c r="AG660" s="80"/>
      <c r="AH660" s="80"/>
      <c r="AI660" s="80"/>
      <c r="AJ660" s="80"/>
      <c r="AK660" s="80"/>
      <c r="AL660" s="80"/>
      <c r="AM660" s="80"/>
      <c r="AN660" s="80"/>
      <c r="AO660" s="80"/>
      <c r="AP660" s="80"/>
      <c r="AQ660" s="80"/>
      <c r="AR660" s="80"/>
      <c r="AS660" s="80"/>
      <c r="AT660" s="80"/>
      <c r="AU660" s="80"/>
      <c r="AV660" s="80"/>
      <c r="AW660" s="80"/>
      <c r="AX660" s="80"/>
      <c r="AY660" s="80"/>
      <c r="AZ660" s="80"/>
    </row>
    <row r="661" spans="1:52" ht="12.75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  <c r="AE661" s="80"/>
      <c r="AF661" s="80"/>
      <c r="AG661" s="80"/>
      <c r="AH661" s="80"/>
      <c r="AI661" s="80"/>
      <c r="AJ661" s="80"/>
      <c r="AK661" s="80"/>
      <c r="AL661" s="80"/>
      <c r="AM661" s="80"/>
      <c r="AN661" s="80"/>
      <c r="AO661" s="80"/>
      <c r="AP661" s="80"/>
      <c r="AQ661" s="80"/>
      <c r="AR661" s="80"/>
      <c r="AS661" s="80"/>
      <c r="AT661" s="80"/>
      <c r="AU661" s="80"/>
      <c r="AV661" s="80"/>
      <c r="AW661" s="80"/>
      <c r="AX661" s="80"/>
      <c r="AY661" s="80"/>
      <c r="AZ661" s="80"/>
    </row>
    <row r="662" spans="1:52" ht="12.75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  <c r="AE662" s="80"/>
      <c r="AF662" s="80"/>
      <c r="AG662" s="80"/>
      <c r="AH662" s="80"/>
      <c r="AI662" s="80"/>
      <c r="AJ662" s="80"/>
      <c r="AK662" s="80"/>
      <c r="AL662" s="80"/>
      <c r="AM662" s="80"/>
      <c r="AN662" s="80"/>
      <c r="AO662" s="80"/>
      <c r="AP662" s="80"/>
      <c r="AQ662" s="80"/>
      <c r="AR662" s="80"/>
      <c r="AS662" s="80"/>
      <c r="AT662" s="80"/>
      <c r="AU662" s="80"/>
      <c r="AV662" s="80"/>
      <c r="AW662" s="80"/>
      <c r="AX662" s="80"/>
      <c r="AY662" s="80"/>
      <c r="AZ662" s="80"/>
    </row>
    <row r="663" spans="1:52" ht="12.75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  <c r="AE663" s="80"/>
      <c r="AF663" s="80"/>
      <c r="AG663" s="80"/>
      <c r="AH663" s="80"/>
      <c r="AI663" s="80"/>
      <c r="AJ663" s="80"/>
      <c r="AK663" s="80"/>
      <c r="AL663" s="80"/>
      <c r="AM663" s="80"/>
      <c r="AN663" s="80"/>
      <c r="AO663" s="80"/>
      <c r="AP663" s="80"/>
      <c r="AQ663" s="80"/>
      <c r="AR663" s="80"/>
      <c r="AS663" s="80"/>
      <c r="AT663" s="80"/>
      <c r="AU663" s="80"/>
      <c r="AV663" s="80"/>
      <c r="AW663" s="80"/>
      <c r="AX663" s="80"/>
      <c r="AY663" s="80"/>
      <c r="AZ663" s="80"/>
    </row>
    <row r="664" spans="1:52" ht="12.75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  <c r="AE664" s="80"/>
      <c r="AF664" s="80"/>
      <c r="AG664" s="80"/>
      <c r="AH664" s="80"/>
      <c r="AI664" s="80"/>
      <c r="AJ664" s="80"/>
      <c r="AK664" s="80"/>
      <c r="AL664" s="80"/>
      <c r="AM664" s="80"/>
      <c r="AN664" s="80"/>
      <c r="AO664" s="80"/>
      <c r="AP664" s="80"/>
      <c r="AQ664" s="80"/>
      <c r="AR664" s="80"/>
      <c r="AS664" s="80"/>
      <c r="AT664" s="80"/>
      <c r="AU664" s="80"/>
      <c r="AV664" s="80"/>
      <c r="AW664" s="80"/>
      <c r="AX664" s="80"/>
      <c r="AY664" s="80"/>
      <c r="AZ664" s="80"/>
    </row>
    <row r="665" spans="1:52" ht="12.75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  <c r="AK665" s="80"/>
      <c r="AL665" s="80"/>
      <c r="AM665" s="80"/>
      <c r="AN665" s="80"/>
      <c r="AO665" s="80"/>
      <c r="AP665" s="80"/>
      <c r="AQ665" s="80"/>
      <c r="AR665" s="80"/>
      <c r="AS665" s="80"/>
      <c r="AT665" s="80"/>
      <c r="AU665" s="80"/>
      <c r="AV665" s="80"/>
      <c r="AW665" s="80"/>
      <c r="AX665" s="80"/>
      <c r="AY665" s="80"/>
      <c r="AZ665" s="80"/>
    </row>
    <row r="666" spans="1:52" ht="12.75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  <c r="AW666" s="80"/>
      <c r="AX666" s="80"/>
      <c r="AY666" s="80"/>
      <c r="AZ666" s="80"/>
    </row>
    <row r="667" spans="1:52" ht="12.75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  <c r="AE667" s="80"/>
      <c r="AF667" s="80"/>
      <c r="AG667" s="80"/>
      <c r="AH667" s="80"/>
      <c r="AI667" s="80"/>
      <c r="AJ667" s="80"/>
      <c r="AK667" s="80"/>
      <c r="AL667" s="80"/>
      <c r="AM667" s="80"/>
      <c r="AN667" s="80"/>
      <c r="AO667" s="80"/>
      <c r="AP667" s="80"/>
      <c r="AQ667" s="80"/>
      <c r="AR667" s="80"/>
      <c r="AS667" s="80"/>
      <c r="AT667" s="80"/>
      <c r="AU667" s="80"/>
      <c r="AV667" s="80"/>
      <c r="AW667" s="80"/>
      <c r="AX667" s="80"/>
      <c r="AY667" s="80"/>
      <c r="AZ667" s="80"/>
    </row>
    <row r="668" spans="1:52" ht="12.75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0"/>
      <c r="AF668" s="80"/>
      <c r="AG668" s="80"/>
      <c r="AH668" s="80"/>
      <c r="AI668" s="80"/>
      <c r="AJ668" s="80"/>
      <c r="AK668" s="80"/>
      <c r="AL668" s="80"/>
      <c r="AM668" s="80"/>
      <c r="AN668" s="80"/>
      <c r="AO668" s="80"/>
      <c r="AP668" s="80"/>
      <c r="AQ668" s="80"/>
      <c r="AR668" s="80"/>
      <c r="AS668" s="80"/>
      <c r="AT668" s="80"/>
      <c r="AU668" s="80"/>
      <c r="AV668" s="80"/>
      <c r="AW668" s="80"/>
      <c r="AX668" s="80"/>
      <c r="AY668" s="80"/>
      <c r="AZ668" s="80"/>
    </row>
    <row r="669" spans="1:52" ht="12.75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  <c r="AE669" s="80"/>
      <c r="AF669" s="80"/>
      <c r="AG669" s="80"/>
      <c r="AH669" s="80"/>
      <c r="AI669" s="80"/>
      <c r="AJ669" s="80"/>
      <c r="AK669" s="80"/>
      <c r="AL669" s="80"/>
      <c r="AM669" s="80"/>
      <c r="AN669" s="80"/>
      <c r="AO669" s="80"/>
      <c r="AP669" s="80"/>
      <c r="AQ669" s="80"/>
      <c r="AR669" s="80"/>
      <c r="AS669" s="80"/>
      <c r="AT669" s="80"/>
      <c r="AU669" s="80"/>
      <c r="AV669" s="80"/>
      <c r="AW669" s="80"/>
      <c r="AX669" s="80"/>
      <c r="AY669" s="80"/>
      <c r="AZ669" s="80"/>
    </row>
    <row r="670" spans="1:52" ht="12.75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0"/>
      <c r="AF670" s="80"/>
      <c r="AG670" s="80"/>
      <c r="AH670" s="80"/>
      <c r="AI670" s="80"/>
      <c r="AJ670" s="80"/>
      <c r="AK670" s="80"/>
      <c r="AL670" s="80"/>
      <c r="AM670" s="80"/>
      <c r="AN670" s="80"/>
      <c r="AO670" s="80"/>
      <c r="AP670" s="80"/>
      <c r="AQ670" s="80"/>
      <c r="AR670" s="80"/>
      <c r="AS670" s="80"/>
      <c r="AT670" s="80"/>
      <c r="AU670" s="80"/>
      <c r="AV670" s="80"/>
      <c r="AW670" s="80"/>
      <c r="AX670" s="80"/>
      <c r="AY670" s="80"/>
      <c r="AZ670" s="80"/>
    </row>
    <row r="671" spans="1:52" ht="12.75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0"/>
      <c r="AF671" s="80"/>
      <c r="AG671" s="80"/>
      <c r="AH671" s="80"/>
      <c r="AI671" s="80"/>
      <c r="AJ671" s="80"/>
      <c r="AK671" s="80"/>
      <c r="AL671" s="80"/>
      <c r="AM671" s="80"/>
      <c r="AN671" s="80"/>
      <c r="AO671" s="80"/>
      <c r="AP671" s="80"/>
      <c r="AQ671" s="80"/>
      <c r="AR671" s="80"/>
      <c r="AS671" s="80"/>
      <c r="AT671" s="80"/>
      <c r="AU671" s="80"/>
      <c r="AV671" s="80"/>
      <c r="AW671" s="80"/>
      <c r="AX671" s="80"/>
      <c r="AY671" s="80"/>
      <c r="AZ671" s="80"/>
    </row>
    <row r="672" spans="1:52" ht="12.75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  <c r="AE672" s="80"/>
      <c r="AF672" s="80"/>
      <c r="AG672" s="80"/>
      <c r="AH672" s="80"/>
      <c r="AI672" s="80"/>
      <c r="AJ672" s="80"/>
      <c r="AK672" s="80"/>
      <c r="AL672" s="80"/>
      <c r="AM672" s="80"/>
      <c r="AN672" s="80"/>
      <c r="AO672" s="80"/>
      <c r="AP672" s="80"/>
      <c r="AQ672" s="80"/>
      <c r="AR672" s="80"/>
      <c r="AS672" s="80"/>
      <c r="AT672" s="80"/>
      <c r="AU672" s="80"/>
      <c r="AV672" s="80"/>
      <c r="AW672" s="80"/>
      <c r="AX672" s="80"/>
      <c r="AY672" s="80"/>
      <c r="AZ672" s="80"/>
    </row>
    <row r="673" spans="1:52" ht="12.75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  <c r="AE673" s="80"/>
      <c r="AF673" s="80"/>
      <c r="AG673" s="80"/>
      <c r="AH673" s="80"/>
      <c r="AI673" s="80"/>
      <c r="AJ673" s="80"/>
      <c r="AK673" s="80"/>
      <c r="AL673" s="80"/>
      <c r="AM673" s="80"/>
      <c r="AN673" s="80"/>
      <c r="AO673" s="80"/>
      <c r="AP673" s="80"/>
      <c r="AQ673" s="80"/>
      <c r="AR673" s="80"/>
      <c r="AS673" s="80"/>
      <c r="AT673" s="80"/>
      <c r="AU673" s="80"/>
      <c r="AV673" s="80"/>
      <c r="AW673" s="80"/>
      <c r="AX673" s="80"/>
      <c r="AY673" s="80"/>
      <c r="AZ673" s="80"/>
    </row>
    <row r="674" spans="1:52" ht="12.75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  <c r="AE674" s="80"/>
      <c r="AF674" s="80"/>
      <c r="AG674" s="80"/>
      <c r="AH674" s="80"/>
      <c r="AI674" s="80"/>
      <c r="AJ674" s="80"/>
      <c r="AK674" s="80"/>
      <c r="AL674" s="80"/>
      <c r="AM674" s="80"/>
      <c r="AN674" s="80"/>
      <c r="AO674" s="80"/>
      <c r="AP674" s="80"/>
      <c r="AQ674" s="80"/>
      <c r="AR674" s="80"/>
      <c r="AS674" s="80"/>
      <c r="AT674" s="80"/>
      <c r="AU674" s="80"/>
      <c r="AV674" s="80"/>
      <c r="AW674" s="80"/>
      <c r="AX674" s="80"/>
      <c r="AY674" s="80"/>
      <c r="AZ674" s="80"/>
    </row>
    <row r="675" spans="1:52" ht="12.75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  <c r="AE675" s="80"/>
      <c r="AF675" s="80"/>
      <c r="AG675" s="80"/>
      <c r="AH675" s="80"/>
      <c r="AI675" s="80"/>
      <c r="AJ675" s="80"/>
      <c r="AK675" s="80"/>
      <c r="AL675" s="80"/>
      <c r="AM675" s="80"/>
      <c r="AN675" s="80"/>
      <c r="AO675" s="80"/>
      <c r="AP675" s="80"/>
      <c r="AQ675" s="80"/>
      <c r="AR675" s="80"/>
      <c r="AS675" s="80"/>
      <c r="AT675" s="80"/>
      <c r="AU675" s="80"/>
      <c r="AV675" s="80"/>
      <c r="AW675" s="80"/>
      <c r="AX675" s="80"/>
      <c r="AY675" s="80"/>
      <c r="AZ675" s="80"/>
    </row>
    <row r="676" spans="1:52" ht="12.75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  <c r="AK676" s="80"/>
      <c r="AL676" s="80"/>
      <c r="AM676" s="80"/>
      <c r="AN676" s="80"/>
      <c r="AO676" s="80"/>
      <c r="AP676" s="80"/>
      <c r="AQ676" s="80"/>
      <c r="AR676" s="80"/>
      <c r="AS676" s="80"/>
      <c r="AT676" s="80"/>
      <c r="AU676" s="80"/>
      <c r="AV676" s="80"/>
      <c r="AW676" s="80"/>
      <c r="AX676" s="80"/>
      <c r="AY676" s="80"/>
      <c r="AZ676" s="80"/>
    </row>
    <row r="677" spans="1:52" ht="12.75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  <c r="AE677" s="80"/>
      <c r="AF677" s="80"/>
      <c r="AG677" s="80"/>
      <c r="AH677" s="80"/>
      <c r="AI677" s="80"/>
      <c r="AJ677" s="80"/>
      <c r="AK677" s="80"/>
      <c r="AL677" s="80"/>
      <c r="AM677" s="80"/>
      <c r="AN677" s="80"/>
      <c r="AO677" s="80"/>
      <c r="AP677" s="80"/>
      <c r="AQ677" s="80"/>
      <c r="AR677" s="80"/>
      <c r="AS677" s="80"/>
      <c r="AT677" s="80"/>
      <c r="AU677" s="80"/>
      <c r="AV677" s="80"/>
      <c r="AW677" s="80"/>
      <c r="AX677" s="80"/>
      <c r="AY677" s="80"/>
      <c r="AZ677" s="80"/>
    </row>
    <row r="678" spans="1:52" ht="12.75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  <c r="AE678" s="80"/>
      <c r="AF678" s="80"/>
      <c r="AG678" s="80"/>
      <c r="AH678" s="80"/>
      <c r="AI678" s="80"/>
      <c r="AJ678" s="80"/>
      <c r="AK678" s="80"/>
      <c r="AL678" s="80"/>
      <c r="AM678" s="80"/>
      <c r="AN678" s="80"/>
      <c r="AO678" s="80"/>
      <c r="AP678" s="80"/>
      <c r="AQ678" s="80"/>
      <c r="AR678" s="80"/>
      <c r="AS678" s="80"/>
      <c r="AT678" s="80"/>
      <c r="AU678" s="80"/>
      <c r="AV678" s="80"/>
      <c r="AW678" s="80"/>
      <c r="AX678" s="80"/>
      <c r="AY678" s="80"/>
      <c r="AZ678" s="80"/>
    </row>
    <row r="679" spans="1:52" ht="12.75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  <c r="AE679" s="80"/>
      <c r="AF679" s="80"/>
      <c r="AG679" s="80"/>
      <c r="AH679" s="80"/>
      <c r="AI679" s="80"/>
      <c r="AJ679" s="80"/>
      <c r="AK679" s="80"/>
      <c r="AL679" s="80"/>
      <c r="AM679" s="80"/>
      <c r="AN679" s="80"/>
      <c r="AO679" s="80"/>
      <c r="AP679" s="80"/>
      <c r="AQ679" s="80"/>
      <c r="AR679" s="80"/>
      <c r="AS679" s="80"/>
      <c r="AT679" s="80"/>
      <c r="AU679" s="80"/>
      <c r="AV679" s="80"/>
      <c r="AW679" s="80"/>
      <c r="AX679" s="80"/>
      <c r="AY679" s="80"/>
      <c r="AZ679" s="80"/>
    </row>
    <row r="680" spans="1:52" ht="12.75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80"/>
      <c r="AE680" s="80"/>
      <c r="AF680" s="80"/>
      <c r="AG680" s="80"/>
      <c r="AH680" s="80"/>
      <c r="AI680" s="80"/>
      <c r="AJ680" s="80"/>
      <c r="AK680" s="80"/>
      <c r="AL680" s="80"/>
      <c r="AM680" s="80"/>
      <c r="AN680" s="80"/>
      <c r="AO680" s="80"/>
      <c r="AP680" s="80"/>
      <c r="AQ680" s="80"/>
      <c r="AR680" s="80"/>
      <c r="AS680" s="80"/>
      <c r="AT680" s="80"/>
      <c r="AU680" s="80"/>
      <c r="AV680" s="80"/>
      <c r="AW680" s="80"/>
      <c r="AX680" s="80"/>
      <c r="AY680" s="80"/>
      <c r="AZ680" s="80"/>
    </row>
    <row r="681" spans="1:52" ht="12.75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80"/>
      <c r="AE681" s="80"/>
      <c r="AF681" s="80"/>
      <c r="AG681" s="80"/>
      <c r="AH681" s="80"/>
      <c r="AI681" s="80"/>
      <c r="AJ681" s="80"/>
      <c r="AK681" s="80"/>
      <c r="AL681" s="80"/>
      <c r="AM681" s="80"/>
      <c r="AN681" s="80"/>
      <c r="AO681" s="80"/>
      <c r="AP681" s="80"/>
      <c r="AQ681" s="80"/>
      <c r="AR681" s="80"/>
      <c r="AS681" s="80"/>
      <c r="AT681" s="80"/>
      <c r="AU681" s="80"/>
      <c r="AV681" s="80"/>
      <c r="AW681" s="80"/>
      <c r="AX681" s="80"/>
      <c r="AY681" s="80"/>
      <c r="AZ681" s="80"/>
    </row>
    <row r="682" spans="1:52" ht="12.75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80"/>
      <c r="AE682" s="80"/>
      <c r="AF682" s="80"/>
      <c r="AG682" s="80"/>
      <c r="AH682" s="80"/>
      <c r="AI682" s="80"/>
      <c r="AJ682" s="80"/>
      <c r="AK682" s="80"/>
      <c r="AL682" s="80"/>
      <c r="AM682" s="80"/>
      <c r="AN682" s="80"/>
      <c r="AO682" s="80"/>
      <c r="AP682" s="80"/>
      <c r="AQ682" s="80"/>
      <c r="AR682" s="80"/>
      <c r="AS682" s="80"/>
      <c r="AT682" s="80"/>
      <c r="AU682" s="80"/>
      <c r="AV682" s="80"/>
      <c r="AW682" s="80"/>
      <c r="AX682" s="80"/>
      <c r="AY682" s="80"/>
      <c r="AZ682" s="80"/>
    </row>
    <row r="683" spans="1:52" ht="12.75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80"/>
      <c r="AE683" s="80"/>
      <c r="AF683" s="80"/>
      <c r="AG683" s="80"/>
      <c r="AH683" s="80"/>
      <c r="AI683" s="80"/>
      <c r="AJ683" s="80"/>
      <c r="AK683" s="80"/>
      <c r="AL683" s="80"/>
      <c r="AM683" s="80"/>
      <c r="AN683" s="80"/>
      <c r="AO683" s="80"/>
      <c r="AP683" s="80"/>
      <c r="AQ683" s="80"/>
      <c r="AR683" s="80"/>
      <c r="AS683" s="80"/>
      <c r="AT683" s="80"/>
      <c r="AU683" s="80"/>
      <c r="AV683" s="80"/>
      <c r="AW683" s="80"/>
      <c r="AX683" s="80"/>
      <c r="AY683" s="80"/>
      <c r="AZ683" s="80"/>
    </row>
    <row r="684" spans="1:52" ht="12.75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80"/>
      <c r="AE684" s="80"/>
      <c r="AF684" s="80"/>
      <c r="AG684" s="80"/>
      <c r="AH684" s="80"/>
      <c r="AI684" s="80"/>
      <c r="AJ684" s="80"/>
      <c r="AK684" s="80"/>
      <c r="AL684" s="80"/>
      <c r="AM684" s="80"/>
      <c r="AN684" s="80"/>
      <c r="AO684" s="80"/>
      <c r="AP684" s="80"/>
      <c r="AQ684" s="80"/>
      <c r="AR684" s="80"/>
      <c r="AS684" s="80"/>
      <c r="AT684" s="80"/>
      <c r="AU684" s="80"/>
      <c r="AV684" s="80"/>
      <c r="AW684" s="80"/>
      <c r="AX684" s="80"/>
      <c r="AY684" s="80"/>
      <c r="AZ684" s="80"/>
    </row>
    <row r="685" spans="1:52" ht="12.75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80"/>
      <c r="AE685" s="80"/>
      <c r="AF685" s="80"/>
      <c r="AG685" s="80"/>
      <c r="AH685" s="80"/>
      <c r="AI685" s="80"/>
      <c r="AJ685" s="80"/>
      <c r="AK685" s="80"/>
      <c r="AL685" s="80"/>
      <c r="AM685" s="80"/>
      <c r="AN685" s="80"/>
      <c r="AO685" s="80"/>
      <c r="AP685" s="80"/>
      <c r="AQ685" s="80"/>
      <c r="AR685" s="80"/>
      <c r="AS685" s="80"/>
      <c r="AT685" s="80"/>
      <c r="AU685" s="80"/>
      <c r="AV685" s="80"/>
      <c r="AW685" s="80"/>
      <c r="AX685" s="80"/>
      <c r="AY685" s="80"/>
      <c r="AZ685" s="80"/>
    </row>
    <row r="686" spans="1:52" ht="12.75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80"/>
      <c r="AE686" s="80"/>
      <c r="AF686" s="80"/>
      <c r="AG686" s="80"/>
      <c r="AH686" s="80"/>
      <c r="AI686" s="80"/>
      <c r="AJ686" s="80"/>
      <c r="AK686" s="80"/>
      <c r="AL686" s="80"/>
      <c r="AM686" s="80"/>
      <c r="AN686" s="80"/>
      <c r="AO686" s="80"/>
      <c r="AP686" s="80"/>
      <c r="AQ686" s="80"/>
      <c r="AR686" s="80"/>
      <c r="AS686" s="80"/>
      <c r="AT686" s="80"/>
      <c r="AU686" s="80"/>
      <c r="AV686" s="80"/>
      <c r="AW686" s="80"/>
      <c r="AX686" s="80"/>
      <c r="AY686" s="80"/>
      <c r="AZ686" s="80"/>
    </row>
    <row r="687" spans="1:52" ht="12.75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80"/>
      <c r="AE687" s="80"/>
      <c r="AF687" s="80"/>
      <c r="AG687" s="80"/>
      <c r="AH687" s="80"/>
      <c r="AI687" s="80"/>
      <c r="AJ687" s="80"/>
      <c r="AK687" s="80"/>
      <c r="AL687" s="80"/>
      <c r="AM687" s="80"/>
      <c r="AN687" s="80"/>
      <c r="AO687" s="80"/>
      <c r="AP687" s="80"/>
      <c r="AQ687" s="80"/>
      <c r="AR687" s="80"/>
      <c r="AS687" s="80"/>
      <c r="AT687" s="80"/>
      <c r="AU687" s="80"/>
      <c r="AV687" s="80"/>
      <c r="AW687" s="80"/>
      <c r="AX687" s="80"/>
      <c r="AY687" s="80"/>
      <c r="AZ687" s="80"/>
    </row>
    <row r="688" spans="1:52" ht="12.75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80"/>
      <c r="AE688" s="80"/>
      <c r="AF688" s="80"/>
      <c r="AG688" s="80"/>
      <c r="AH688" s="80"/>
      <c r="AI688" s="80"/>
      <c r="AJ688" s="80"/>
      <c r="AK688" s="80"/>
      <c r="AL688" s="80"/>
      <c r="AM688" s="80"/>
      <c r="AN688" s="80"/>
      <c r="AO688" s="80"/>
      <c r="AP688" s="80"/>
      <c r="AQ688" s="80"/>
      <c r="AR688" s="80"/>
      <c r="AS688" s="80"/>
      <c r="AT688" s="80"/>
      <c r="AU688" s="80"/>
      <c r="AV688" s="80"/>
      <c r="AW688" s="80"/>
      <c r="AX688" s="80"/>
      <c r="AY688" s="80"/>
      <c r="AZ688" s="80"/>
    </row>
    <row r="689" spans="1:52" ht="12.75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80"/>
      <c r="AE689" s="80"/>
      <c r="AF689" s="80"/>
      <c r="AG689" s="80"/>
      <c r="AH689" s="80"/>
      <c r="AI689" s="80"/>
      <c r="AJ689" s="80"/>
      <c r="AK689" s="80"/>
      <c r="AL689" s="80"/>
      <c r="AM689" s="80"/>
      <c r="AN689" s="80"/>
      <c r="AO689" s="80"/>
      <c r="AP689" s="80"/>
      <c r="AQ689" s="80"/>
      <c r="AR689" s="80"/>
      <c r="AS689" s="80"/>
      <c r="AT689" s="80"/>
      <c r="AU689" s="80"/>
      <c r="AV689" s="80"/>
      <c r="AW689" s="80"/>
      <c r="AX689" s="80"/>
      <c r="AY689" s="80"/>
      <c r="AZ689" s="80"/>
    </row>
    <row r="690" spans="1:52" ht="12.75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80"/>
      <c r="AE690" s="80"/>
      <c r="AF690" s="80"/>
      <c r="AG690" s="80"/>
      <c r="AH690" s="80"/>
      <c r="AI690" s="80"/>
      <c r="AJ690" s="80"/>
      <c r="AK690" s="80"/>
      <c r="AL690" s="80"/>
      <c r="AM690" s="80"/>
      <c r="AN690" s="80"/>
      <c r="AO690" s="80"/>
      <c r="AP690" s="80"/>
      <c r="AQ690" s="80"/>
      <c r="AR690" s="80"/>
      <c r="AS690" s="80"/>
      <c r="AT690" s="80"/>
      <c r="AU690" s="80"/>
      <c r="AV690" s="80"/>
      <c r="AW690" s="80"/>
      <c r="AX690" s="80"/>
      <c r="AY690" s="80"/>
      <c r="AZ690" s="80"/>
    </row>
    <row r="691" spans="1:52" ht="12.75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80"/>
      <c r="AE691" s="80"/>
      <c r="AF691" s="80"/>
      <c r="AG691" s="80"/>
      <c r="AH691" s="80"/>
      <c r="AI691" s="80"/>
      <c r="AJ691" s="80"/>
      <c r="AK691" s="80"/>
      <c r="AL691" s="80"/>
      <c r="AM691" s="80"/>
      <c r="AN691" s="80"/>
      <c r="AO691" s="80"/>
      <c r="AP691" s="80"/>
      <c r="AQ691" s="80"/>
      <c r="AR691" s="80"/>
      <c r="AS691" s="80"/>
      <c r="AT691" s="80"/>
      <c r="AU691" s="80"/>
      <c r="AV691" s="80"/>
      <c r="AW691" s="80"/>
      <c r="AX691" s="80"/>
      <c r="AY691" s="80"/>
      <c r="AZ691" s="80"/>
    </row>
    <row r="692" spans="1:52" ht="12.75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80"/>
      <c r="AE692" s="80"/>
      <c r="AF692" s="80"/>
      <c r="AG692" s="80"/>
      <c r="AH692" s="80"/>
      <c r="AI692" s="80"/>
      <c r="AJ692" s="80"/>
      <c r="AK692" s="80"/>
      <c r="AL692" s="80"/>
      <c r="AM692" s="80"/>
      <c r="AN692" s="80"/>
      <c r="AO692" s="80"/>
      <c r="AP692" s="80"/>
      <c r="AQ692" s="80"/>
      <c r="AR692" s="80"/>
      <c r="AS692" s="80"/>
      <c r="AT692" s="80"/>
      <c r="AU692" s="80"/>
      <c r="AV692" s="80"/>
      <c r="AW692" s="80"/>
      <c r="AX692" s="80"/>
      <c r="AY692" s="80"/>
      <c r="AZ692" s="80"/>
    </row>
    <row r="693" spans="1:52" ht="12.75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80"/>
      <c r="AE693" s="80"/>
      <c r="AF693" s="80"/>
      <c r="AG693" s="80"/>
      <c r="AH693" s="80"/>
      <c r="AI693" s="80"/>
      <c r="AJ693" s="80"/>
      <c r="AK693" s="80"/>
      <c r="AL693" s="80"/>
      <c r="AM693" s="80"/>
      <c r="AN693" s="80"/>
      <c r="AO693" s="80"/>
      <c r="AP693" s="80"/>
      <c r="AQ693" s="80"/>
      <c r="AR693" s="80"/>
      <c r="AS693" s="80"/>
      <c r="AT693" s="80"/>
      <c r="AU693" s="80"/>
      <c r="AV693" s="80"/>
      <c r="AW693" s="80"/>
      <c r="AX693" s="80"/>
      <c r="AY693" s="80"/>
      <c r="AZ693" s="80"/>
    </row>
    <row r="694" spans="1:52" ht="12.75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80"/>
      <c r="AE694" s="80"/>
      <c r="AF694" s="80"/>
      <c r="AG694" s="80"/>
      <c r="AH694" s="80"/>
      <c r="AI694" s="80"/>
      <c r="AJ694" s="80"/>
      <c r="AK694" s="80"/>
      <c r="AL694" s="80"/>
      <c r="AM694" s="80"/>
      <c r="AN694" s="80"/>
      <c r="AO694" s="80"/>
      <c r="AP694" s="80"/>
      <c r="AQ694" s="80"/>
      <c r="AR694" s="80"/>
      <c r="AS694" s="80"/>
      <c r="AT694" s="80"/>
      <c r="AU694" s="80"/>
      <c r="AV694" s="80"/>
      <c r="AW694" s="80"/>
      <c r="AX694" s="80"/>
      <c r="AY694" s="80"/>
      <c r="AZ694" s="80"/>
    </row>
    <row r="695" spans="1:52" ht="12.75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80"/>
      <c r="AE695" s="80"/>
      <c r="AF695" s="80"/>
      <c r="AG695" s="80"/>
      <c r="AH695" s="80"/>
      <c r="AI695" s="80"/>
      <c r="AJ695" s="80"/>
      <c r="AK695" s="80"/>
      <c r="AL695" s="80"/>
      <c r="AM695" s="80"/>
      <c r="AN695" s="80"/>
      <c r="AO695" s="80"/>
      <c r="AP695" s="80"/>
      <c r="AQ695" s="80"/>
      <c r="AR695" s="80"/>
      <c r="AS695" s="80"/>
      <c r="AT695" s="80"/>
      <c r="AU695" s="80"/>
      <c r="AV695" s="80"/>
      <c r="AW695" s="80"/>
      <c r="AX695" s="80"/>
      <c r="AY695" s="80"/>
      <c r="AZ695" s="80"/>
    </row>
    <row r="696" spans="1:52" ht="12.75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80"/>
      <c r="AE696" s="80"/>
      <c r="AF696" s="80"/>
      <c r="AG696" s="80"/>
      <c r="AH696" s="80"/>
      <c r="AI696" s="80"/>
      <c r="AJ696" s="80"/>
      <c r="AK696" s="80"/>
      <c r="AL696" s="80"/>
      <c r="AM696" s="80"/>
      <c r="AN696" s="80"/>
      <c r="AO696" s="80"/>
      <c r="AP696" s="80"/>
      <c r="AQ696" s="80"/>
      <c r="AR696" s="80"/>
      <c r="AS696" s="80"/>
      <c r="AT696" s="80"/>
      <c r="AU696" s="80"/>
      <c r="AV696" s="80"/>
      <c r="AW696" s="80"/>
      <c r="AX696" s="80"/>
      <c r="AY696" s="80"/>
      <c r="AZ696" s="80"/>
    </row>
    <row r="697" spans="1:52" ht="12.75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80"/>
      <c r="AE697" s="80"/>
      <c r="AF697" s="80"/>
      <c r="AG697" s="80"/>
      <c r="AH697" s="80"/>
      <c r="AI697" s="80"/>
      <c r="AJ697" s="80"/>
      <c r="AK697" s="80"/>
      <c r="AL697" s="80"/>
      <c r="AM697" s="80"/>
      <c r="AN697" s="80"/>
      <c r="AO697" s="80"/>
      <c r="AP697" s="80"/>
      <c r="AQ697" s="80"/>
      <c r="AR697" s="80"/>
      <c r="AS697" s="80"/>
      <c r="AT697" s="80"/>
      <c r="AU697" s="80"/>
      <c r="AV697" s="80"/>
      <c r="AW697" s="80"/>
      <c r="AX697" s="80"/>
      <c r="AY697" s="80"/>
      <c r="AZ697" s="80"/>
    </row>
    <row r="698" spans="1:52" ht="12.75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80"/>
      <c r="AE698" s="80"/>
      <c r="AF698" s="80"/>
      <c r="AG698" s="80"/>
      <c r="AH698" s="80"/>
      <c r="AI698" s="80"/>
      <c r="AJ698" s="80"/>
      <c r="AK698" s="80"/>
      <c r="AL698" s="80"/>
      <c r="AM698" s="80"/>
      <c r="AN698" s="80"/>
      <c r="AO698" s="80"/>
      <c r="AP698" s="80"/>
      <c r="AQ698" s="80"/>
      <c r="AR698" s="80"/>
      <c r="AS698" s="80"/>
      <c r="AT698" s="80"/>
      <c r="AU698" s="80"/>
      <c r="AV698" s="80"/>
      <c r="AW698" s="80"/>
      <c r="AX698" s="80"/>
      <c r="AY698" s="80"/>
      <c r="AZ698" s="80"/>
    </row>
    <row r="699" spans="1:52" ht="12.75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80"/>
      <c r="AE699" s="80"/>
      <c r="AF699" s="80"/>
      <c r="AG699" s="80"/>
      <c r="AH699" s="80"/>
      <c r="AI699" s="80"/>
      <c r="AJ699" s="80"/>
      <c r="AK699" s="80"/>
      <c r="AL699" s="80"/>
      <c r="AM699" s="80"/>
      <c r="AN699" s="80"/>
      <c r="AO699" s="80"/>
      <c r="AP699" s="80"/>
      <c r="AQ699" s="80"/>
      <c r="AR699" s="80"/>
      <c r="AS699" s="80"/>
      <c r="AT699" s="80"/>
      <c r="AU699" s="80"/>
      <c r="AV699" s="80"/>
      <c r="AW699" s="80"/>
      <c r="AX699" s="80"/>
      <c r="AY699" s="80"/>
      <c r="AZ699" s="80"/>
    </row>
    <row r="700" spans="1:52" ht="12.75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80"/>
      <c r="AE700" s="80"/>
      <c r="AF700" s="80"/>
      <c r="AG700" s="80"/>
      <c r="AH700" s="80"/>
      <c r="AI700" s="80"/>
      <c r="AJ700" s="80"/>
      <c r="AK700" s="80"/>
      <c r="AL700" s="80"/>
      <c r="AM700" s="80"/>
      <c r="AN700" s="80"/>
      <c r="AO700" s="80"/>
      <c r="AP700" s="80"/>
      <c r="AQ700" s="80"/>
      <c r="AR700" s="80"/>
      <c r="AS700" s="80"/>
      <c r="AT700" s="80"/>
      <c r="AU700" s="80"/>
      <c r="AV700" s="80"/>
      <c r="AW700" s="80"/>
      <c r="AX700" s="80"/>
      <c r="AY700" s="80"/>
      <c r="AZ700" s="80"/>
    </row>
    <row r="701" spans="1:52" ht="12.75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80"/>
      <c r="AE701" s="80"/>
      <c r="AF701" s="80"/>
      <c r="AG701" s="80"/>
      <c r="AH701" s="80"/>
      <c r="AI701" s="80"/>
      <c r="AJ701" s="80"/>
      <c r="AK701" s="80"/>
      <c r="AL701" s="80"/>
      <c r="AM701" s="80"/>
      <c r="AN701" s="80"/>
      <c r="AO701" s="80"/>
      <c r="AP701" s="80"/>
      <c r="AQ701" s="80"/>
      <c r="AR701" s="80"/>
      <c r="AS701" s="80"/>
      <c r="AT701" s="80"/>
      <c r="AU701" s="80"/>
      <c r="AV701" s="80"/>
      <c r="AW701" s="80"/>
      <c r="AX701" s="80"/>
      <c r="AY701" s="80"/>
      <c r="AZ701" s="80"/>
    </row>
    <row r="702" spans="1:52" ht="12.75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80"/>
      <c r="AE702" s="80"/>
      <c r="AF702" s="80"/>
      <c r="AG702" s="80"/>
      <c r="AH702" s="80"/>
      <c r="AI702" s="80"/>
      <c r="AJ702" s="80"/>
      <c r="AK702" s="80"/>
      <c r="AL702" s="80"/>
      <c r="AM702" s="80"/>
      <c r="AN702" s="80"/>
      <c r="AO702" s="80"/>
      <c r="AP702" s="80"/>
      <c r="AQ702" s="80"/>
      <c r="AR702" s="80"/>
      <c r="AS702" s="80"/>
      <c r="AT702" s="80"/>
      <c r="AU702" s="80"/>
      <c r="AV702" s="80"/>
      <c r="AW702" s="80"/>
      <c r="AX702" s="80"/>
      <c r="AY702" s="80"/>
      <c r="AZ702" s="80"/>
    </row>
    <row r="703" spans="1:52" ht="12.75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80"/>
      <c r="AE703" s="80"/>
      <c r="AF703" s="80"/>
      <c r="AG703" s="80"/>
      <c r="AH703" s="80"/>
      <c r="AI703" s="80"/>
      <c r="AJ703" s="80"/>
      <c r="AK703" s="80"/>
      <c r="AL703" s="80"/>
      <c r="AM703" s="80"/>
      <c r="AN703" s="80"/>
      <c r="AO703" s="80"/>
      <c r="AP703" s="80"/>
      <c r="AQ703" s="80"/>
      <c r="AR703" s="80"/>
      <c r="AS703" s="80"/>
      <c r="AT703" s="80"/>
      <c r="AU703" s="80"/>
      <c r="AV703" s="80"/>
      <c r="AW703" s="80"/>
      <c r="AX703" s="80"/>
      <c r="AY703" s="80"/>
      <c r="AZ703" s="80"/>
    </row>
    <row r="704" spans="1:52" ht="12.75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80"/>
      <c r="AE704" s="80"/>
      <c r="AF704" s="80"/>
      <c r="AG704" s="80"/>
      <c r="AH704" s="80"/>
      <c r="AI704" s="80"/>
      <c r="AJ704" s="80"/>
      <c r="AK704" s="80"/>
      <c r="AL704" s="80"/>
      <c r="AM704" s="80"/>
      <c r="AN704" s="80"/>
      <c r="AO704" s="80"/>
      <c r="AP704" s="80"/>
      <c r="AQ704" s="80"/>
      <c r="AR704" s="80"/>
      <c r="AS704" s="80"/>
      <c r="AT704" s="80"/>
      <c r="AU704" s="80"/>
      <c r="AV704" s="80"/>
      <c r="AW704" s="80"/>
      <c r="AX704" s="80"/>
      <c r="AY704" s="80"/>
      <c r="AZ704" s="80"/>
    </row>
    <row r="705" spans="1:52" ht="12.75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80"/>
      <c r="AE705" s="80"/>
      <c r="AF705" s="80"/>
      <c r="AG705" s="80"/>
      <c r="AH705" s="80"/>
      <c r="AI705" s="80"/>
      <c r="AJ705" s="80"/>
      <c r="AK705" s="80"/>
      <c r="AL705" s="80"/>
      <c r="AM705" s="80"/>
      <c r="AN705" s="80"/>
      <c r="AO705" s="80"/>
      <c r="AP705" s="80"/>
      <c r="AQ705" s="80"/>
      <c r="AR705" s="80"/>
      <c r="AS705" s="80"/>
      <c r="AT705" s="80"/>
      <c r="AU705" s="80"/>
      <c r="AV705" s="80"/>
      <c r="AW705" s="80"/>
      <c r="AX705" s="80"/>
      <c r="AY705" s="80"/>
      <c r="AZ705" s="80"/>
    </row>
    <row r="706" spans="1:52" ht="12.75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80"/>
      <c r="AE706" s="80"/>
      <c r="AF706" s="80"/>
      <c r="AG706" s="80"/>
      <c r="AH706" s="80"/>
      <c r="AI706" s="80"/>
      <c r="AJ706" s="80"/>
      <c r="AK706" s="80"/>
      <c r="AL706" s="80"/>
      <c r="AM706" s="80"/>
      <c r="AN706" s="80"/>
      <c r="AO706" s="80"/>
      <c r="AP706" s="80"/>
      <c r="AQ706" s="80"/>
      <c r="AR706" s="80"/>
      <c r="AS706" s="80"/>
      <c r="AT706" s="80"/>
      <c r="AU706" s="80"/>
      <c r="AV706" s="80"/>
      <c r="AW706" s="80"/>
      <c r="AX706" s="80"/>
      <c r="AY706" s="80"/>
      <c r="AZ706" s="80"/>
    </row>
    <row r="707" spans="1:52" ht="12.75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80"/>
      <c r="AE707" s="80"/>
      <c r="AF707" s="80"/>
      <c r="AG707" s="80"/>
      <c r="AH707" s="80"/>
      <c r="AI707" s="80"/>
      <c r="AJ707" s="80"/>
      <c r="AK707" s="80"/>
      <c r="AL707" s="80"/>
      <c r="AM707" s="80"/>
      <c r="AN707" s="80"/>
      <c r="AO707" s="80"/>
      <c r="AP707" s="80"/>
      <c r="AQ707" s="80"/>
      <c r="AR707" s="80"/>
      <c r="AS707" s="80"/>
      <c r="AT707" s="80"/>
      <c r="AU707" s="80"/>
      <c r="AV707" s="80"/>
      <c r="AW707" s="80"/>
      <c r="AX707" s="80"/>
      <c r="AY707" s="80"/>
      <c r="AZ707" s="80"/>
    </row>
    <row r="708" spans="1:52" ht="12.75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80"/>
      <c r="AE708" s="80"/>
      <c r="AF708" s="80"/>
      <c r="AG708" s="80"/>
      <c r="AH708" s="80"/>
      <c r="AI708" s="80"/>
      <c r="AJ708" s="80"/>
      <c r="AK708" s="80"/>
      <c r="AL708" s="80"/>
      <c r="AM708" s="80"/>
      <c r="AN708" s="80"/>
      <c r="AO708" s="80"/>
      <c r="AP708" s="80"/>
      <c r="AQ708" s="80"/>
      <c r="AR708" s="80"/>
      <c r="AS708" s="80"/>
      <c r="AT708" s="80"/>
      <c r="AU708" s="80"/>
      <c r="AV708" s="80"/>
      <c r="AW708" s="80"/>
      <c r="AX708" s="80"/>
      <c r="AY708" s="80"/>
      <c r="AZ708" s="80"/>
    </row>
    <row r="709" spans="1:52" ht="12.75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80"/>
      <c r="AE709" s="80"/>
      <c r="AF709" s="80"/>
      <c r="AG709" s="80"/>
      <c r="AH709" s="80"/>
      <c r="AI709" s="80"/>
      <c r="AJ709" s="80"/>
      <c r="AK709" s="80"/>
      <c r="AL709" s="80"/>
      <c r="AM709" s="80"/>
      <c r="AN709" s="80"/>
      <c r="AO709" s="80"/>
      <c r="AP709" s="80"/>
      <c r="AQ709" s="80"/>
      <c r="AR709" s="80"/>
      <c r="AS709" s="80"/>
      <c r="AT709" s="80"/>
      <c r="AU709" s="80"/>
      <c r="AV709" s="80"/>
      <c r="AW709" s="80"/>
      <c r="AX709" s="80"/>
      <c r="AY709" s="80"/>
      <c r="AZ709" s="80"/>
    </row>
    <row r="710" spans="1:52" ht="12.75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80"/>
      <c r="AE710" s="80"/>
      <c r="AF710" s="80"/>
      <c r="AG710" s="80"/>
      <c r="AH710" s="80"/>
      <c r="AI710" s="80"/>
      <c r="AJ710" s="80"/>
      <c r="AK710" s="80"/>
      <c r="AL710" s="80"/>
      <c r="AM710" s="80"/>
      <c r="AN710" s="80"/>
      <c r="AO710" s="80"/>
      <c r="AP710" s="80"/>
      <c r="AQ710" s="80"/>
      <c r="AR710" s="80"/>
      <c r="AS710" s="80"/>
      <c r="AT710" s="80"/>
      <c r="AU710" s="80"/>
      <c r="AV710" s="80"/>
      <c r="AW710" s="80"/>
      <c r="AX710" s="80"/>
      <c r="AY710" s="80"/>
      <c r="AZ710" s="80"/>
    </row>
    <row r="711" spans="1:52" ht="12.75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80"/>
      <c r="AE711" s="80"/>
      <c r="AF711" s="80"/>
      <c r="AG711" s="80"/>
      <c r="AH711" s="80"/>
      <c r="AI711" s="80"/>
      <c r="AJ711" s="80"/>
      <c r="AK711" s="80"/>
      <c r="AL711" s="80"/>
      <c r="AM711" s="80"/>
      <c r="AN711" s="80"/>
      <c r="AO711" s="80"/>
      <c r="AP711" s="80"/>
      <c r="AQ711" s="80"/>
      <c r="AR711" s="80"/>
      <c r="AS711" s="80"/>
      <c r="AT711" s="80"/>
      <c r="AU711" s="80"/>
      <c r="AV711" s="80"/>
      <c r="AW711" s="80"/>
      <c r="AX711" s="80"/>
      <c r="AY711" s="80"/>
      <c r="AZ711" s="80"/>
    </row>
    <row r="712" spans="1:52" ht="12.75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80"/>
      <c r="AE712" s="80"/>
      <c r="AF712" s="80"/>
      <c r="AG712" s="80"/>
      <c r="AH712" s="80"/>
      <c r="AI712" s="80"/>
      <c r="AJ712" s="80"/>
      <c r="AK712" s="80"/>
      <c r="AL712" s="80"/>
      <c r="AM712" s="80"/>
      <c r="AN712" s="80"/>
      <c r="AO712" s="80"/>
      <c r="AP712" s="80"/>
      <c r="AQ712" s="80"/>
      <c r="AR712" s="80"/>
      <c r="AS712" s="80"/>
      <c r="AT712" s="80"/>
      <c r="AU712" s="80"/>
      <c r="AV712" s="80"/>
      <c r="AW712" s="80"/>
      <c r="AX712" s="80"/>
      <c r="AY712" s="80"/>
      <c r="AZ712" s="80"/>
    </row>
    <row r="713" spans="1:52" ht="12.75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80"/>
      <c r="AE713" s="80"/>
      <c r="AF713" s="80"/>
      <c r="AG713" s="80"/>
      <c r="AH713" s="80"/>
      <c r="AI713" s="80"/>
      <c r="AJ713" s="80"/>
      <c r="AK713" s="80"/>
      <c r="AL713" s="80"/>
      <c r="AM713" s="80"/>
      <c r="AN713" s="80"/>
      <c r="AO713" s="80"/>
      <c r="AP713" s="80"/>
      <c r="AQ713" s="80"/>
      <c r="AR713" s="80"/>
      <c r="AS713" s="80"/>
      <c r="AT713" s="80"/>
      <c r="AU713" s="80"/>
      <c r="AV713" s="80"/>
      <c r="AW713" s="80"/>
      <c r="AX713" s="80"/>
      <c r="AY713" s="80"/>
      <c r="AZ713" s="80"/>
    </row>
    <row r="714" spans="1:52" ht="12.75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80"/>
      <c r="AE714" s="80"/>
      <c r="AF714" s="80"/>
      <c r="AG714" s="80"/>
      <c r="AH714" s="80"/>
      <c r="AI714" s="80"/>
      <c r="AJ714" s="80"/>
      <c r="AK714" s="80"/>
      <c r="AL714" s="80"/>
      <c r="AM714" s="80"/>
      <c r="AN714" s="80"/>
      <c r="AO714" s="80"/>
      <c r="AP714" s="80"/>
      <c r="AQ714" s="80"/>
      <c r="AR714" s="80"/>
      <c r="AS714" s="80"/>
      <c r="AT714" s="80"/>
      <c r="AU714" s="80"/>
      <c r="AV714" s="80"/>
      <c r="AW714" s="80"/>
      <c r="AX714" s="80"/>
      <c r="AY714" s="80"/>
      <c r="AZ714" s="80"/>
    </row>
    <row r="715" spans="1:52" ht="12.75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80"/>
      <c r="AE715" s="80"/>
      <c r="AF715" s="80"/>
      <c r="AG715" s="80"/>
      <c r="AH715" s="80"/>
      <c r="AI715" s="80"/>
      <c r="AJ715" s="80"/>
      <c r="AK715" s="80"/>
      <c r="AL715" s="80"/>
      <c r="AM715" s="80"/>
      <c r="AN715" s="80"/>
      <c r="AO715" s="80"/>
      <c r="AP715" s="80"/>
      <c r="AQ715" s="80"/>
      <c r="AR715" s="80"/>
      <c r="AS715" s="80"/>
      <c r="AT715" s="80"/>
      <c r="AU715" s="80"/>
      <c r="AV715" s="80"/>
      <c r="AW715" s="80"/>
      <c r="AX715" s="80"/>
      <c r="AY715" s="80"/>
      <c r="AZ715" s="80"/>
    </row>
    <row r="716" spans="1:52" ht="12.75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80"/>
      <c r="AE716" s="80"/>
      <c r="AF716" s="80"/>
      <c r="AG716" s="80"/>
      <c r="AH716" s="80"/>
      <c r="AI716" s="80"/>
      <c r="AJ716" s="80"/>
      <c r="AK716" s="80"/>
      <c r="AL716" s="80"/>
      <c r="AM716" s="80"/>
      <c r="AN716" s="80"/>
      <c r="AO716" s="80"/>
      <c r="AP716" s="80"/>
      <c r="AQ716" s="80"/>
      <c r="AR716" s="80"/>
      <c r="AS716" s="80"/>
      <c r="AT716" s="80"/>
      <c r="AU716" s="80"/>
      <c r="AV716" s="80"/>
      <c r="AW716" s="80"/>
      <c r="AX716" s="80"/>
      <c r="AY716" s="80"/>
      <c r="AZ716" s="80"/>
    </row>
    <row r="717" spans="1:52" ht="12.75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80"/>
      <c r="AE717" s="80"/>
      <c r="AF717" s="80"/>
      <c r="AG717" s="80"/>
      <c r="AH717" s="80"/>
      <c r="AI717" s="80"/>
      <c r="AJ717" s="80"/>
      <c r="AK717" s="80"/>
      <c r="AL717" s="80"/>
      <c r="AM717" s="80"/>
      <c r="AN717" s="80"/>
      <c r="AO717" s="80"/>
      <c r="AP717" s="80"/>
      <c r="AQ717" s="80"/>
      <c r="AR717" s="80"/>
      <c r="AS717" s="80"/>
      <c r="AT717" s="80"/>
      <c r="AU717" s="80"/>
      <c r="AV717" s="80"/>
      <c r="AW717" s="80"/>
      <c r="AX717" s="80"/>
      <c r="AY717" s="80"/>
      <c r="AZ717" s="80"/>
    </row>
    <row r="718" spans="1:52" ht="12.75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80"/>
      <c r="AE718" s="80"/>
      <c r="AF718" s="80"/>
      <c r="AG718" s="80"/>
      <c r="AH718" s="80"/>
      <c r="AI718" s="80"/>
      <c r="AJ718" s="80"/>
      <c r="AK718" s="80"/>
      <c r="AL718" s="80"/>
      <c r="AM718" s="80"/>
      <c r="AN718" s="80"/>
      <c r="AO718" s="80"/>
      <c r="AP718" s="80"/>
      <c r="AQ718" s="80"/>
      <c r="AR718" s="80"/>
      <c r="AS718" s="80"/>
      <c r="AT718" s="80"/>
      <c r="AU718" s="80"/>
      <c r="AV718" s="80"/>
      <c r="AW718" s="80"/>
      <c r="AX718" s="80"/>
      <c r="AY718" s="80"/>
      <c r="AZ718" s="80"/>
    </row>
    <row r="719" spans="1:52" ht="12.75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80"/>
      <c r="AE719" s="80"/>
      <c r="AF719" s="80"/>
      <c r="AG719" s="80"/>
      <c r="AH719" s="80"/>
      <c r="AI719" s="80"/>
      <c r="AJ719" s="80"/>
      <c r="AK719" s="80"/>
      <c r="AL719" s="80"/>
      <c r="AM719" s="80"/>
      <c r="AN719" s="80"/>
      <c r="AO719" s="80"/>
      <c r="AP719" s="80"/>
      <c r="AQ719" s="80"/>
      <c r="AR719" s="80"/>
      <c r="AS719" s="80"/>
      <c r="AT719" s="80"/>
      <c r="AU719" s="80"/>
      <c r="AV719" s="80"/>
      <c r="AW719" s="80"/>
      <c r="AX719" s="80"/>
      <c r="AY719" s="80"/>
      <c r="AZ719" s="80"/>
    </row>
    <row r="720" spans="1:52" ht="12.75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80"/>
      <c r="AE720" s="80"/>
      <c r="AF720" s="80"/>
      <c r="AG720" s="80"/>
      <c r="AH720" s="80"/>
      <c r="AI720" s="80"/>
      <c r="AJ720" s="80"/>
      <c r="AK720" s="80"/>
      <c r="AL720" s="80"/>
      <c r="AM720" s="80"/>
      <c r="AN720" s="80"/>
      <c r="AO720" s="80"/>
      <c r="AP720" s="80"/>
      <c r="AQ720" s="80"/>
      <c r="AR720" s="80"/>
      <c r="AS720" s="80"/>
      <c r="AT720" s="80"/>
      <c r="AU720" s="80"/>
      <c r="AV720" s="80"/>
      <c r="AW720" s="80"/>
      <c r="AX720" s="80"/>
      <c r="AY720" s="80"/>
      <c r="AZ720" s="80"/>
    </row>
    <row r="721" spans="1:52" ht="12.75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80"/>
      <c r="AE721" s="80"/>
      <c r="AF721" s="80"/>
      <c r="AG721" s="80"/>
      <c r="AH721" s="80"/>
      <c r="AI721" s="80"/>
      <c r="AJ721" s="80"/>
      <c r="AK721" s="80"/>
      <c r="AL721" s="80"/>
      <c r="AM721" s="80"/>
      <c r="AN721" s="80"/>
      <c r="AO721" s="80"/>
      <c r="AP721" s="80"/>
      <c r="AQ721" s="80"/>
      <c r="AR721" s="80"/>
      <c r="AS721" s="80"/>
      <c r="AT721" s="80"/>
      <c r="AU721" s="80"/>
      <c r="AV721" s="80"/>
      <c r="AW721" s="80"/>
      <c r="AX721" s="80"/>
      <c r="AY721" s="80"/>
      <c r="AZ721" s="80"/>
    </row>
    <row r="722" spans="1:52" ht="12.75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80"/>
      <c r="AE722" s="80"/>
      <c r="AF722" s="80"/>
      <c r="AG722" s="80"/>
      <c r="AH722" s="80"/>
      <c r="AI722" s="80"/>
      <c r="AJ722" s="80"/>
      <c r="AK722" s="80"/>
      <c r="AL722" s="80"/>
      <c r="AM722" s="80"/>
      <c r="AN722" s="80"/>
      <c r="AO722" s="80"/>
      <c r="AP722" s="80"/>
      <c r="AQ722" s="80"/>
      <c r="AR722" s="80"/>
      <c r="AS722" s="80"/>
      <c r="AT722" s="80"/>
      <c r="AU722" s="80"/>
      <c r="AV722" s="80"/>
      <c r="AW722" s="80"/>
      <c r="AX722" s="80"/>
      <c r="AY722" s="80"/>
      <c r="AZ722" s="80"/>
    </row>
    <row r="723" spans="1:52" ht="12.75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80"/>
      <c r="AE723" s="80"/>
      <c r="AF723" s="80"/>
      <c r="AG723" s="80"/>
      <c r="AH723" s="80"/>
      <c r="AI723" s="80"/>
      <c r="AJ723" s="80"/>
      <c r="AK723" s="80"/>
      <c r="AL723" s="80"/>
      <c r="AM723" s="80"/>
      <c r="AN723" s="80"/>
      <c r="AO723" s="80"/>
      <c r="AP723" s="80"/>
      <c r="AQ723" s="80"/>
      <c r="AR723" s="80"/>
      <c r="AS723" s="80"/>
      <c r="AT723" s="80"/>
      <c r="AU723" s="80"/>
      <c r="AV723" s="80"/>
      <c r="AW723" s="80"/>
      <c r="AX723" s="80"/>
      <c r="AY723" s="80"/>
      <c r="AZ723" s="80"/>
    </row>
    <row r="724" spans="1:52" ht="12.75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80"/>
      <c r="AE724" s="80"/>
      <c r="AF724" s="80"/>
      <c r="AG724" s="80"/>
      <c r="AH724" s="80"/>
      <c r="AI724" s="80"/>
      <c r="AJ724" s="80"/>
      <c r="AK724" s="80"/>
      <c r="AL724" s="80"/>
      <c r="AM724" s="80"/>
      <c r="AN724" s="80"/>
      <c r="AO724" s="80"/>
      <c r="AP724" s="80"/>
      <c r="AQ724" s="80"/>
      <c r="AR724" s="80"/>
      <c r="AS724" s="80"/>
      <c r="AT724" s="80"/>
      <c r="AU724" s="80"/>
      <c r="AV724" s="80"/>
      <c r="AW724" s="80"/>
      <c r="AX724" s="80"/>
      <c r="AY724" s="80"/>
      <c r="AZ724" s="80"/>
    </row>
    <row r="725" spans="1:52" ht="12.75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80"/>
      <c r="AE725" s="80"/>
      <c r="AF725" s="80"/>
      <c r="AG725" s="80"/>
      <c r="AH725" s="80"/>
      <c r="AI725" s="80"/>
      <c r="AJ725" s="80"/>
      <c r="AK725" s="80"/>
      <c r="AL725" s="80"/>
      <c r="AM725" s="80"/>
      <c r="AN725" s="80"/>
      <c r="AO725" s="80"/>
      <c r="AP725" s="80"/>
      <c r="AQ725" s="80"/>
      <c r="AR725" s="80"/>
      <c r="AS725" s="80"/>
      <c r="AT725" s="80"/>
      <c r="AU725" s="80"/>
      <c r="AV725" s="80"/>
      <c r="AW725" s="80"/>
      <c r="AX725" s="80"/>
      <c r="AY725" s="80"/>
      <c r="AZ725" s="80"/>
    </row>
    <row r="726" spans="1:52" ht="12.75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80"/>
      <c r="AE726" s="80"/>
      <c r="AF726" s="80"/>
      <c r="AG726" s="80"/>
      <c r="AH726" s="80"/>
      <c r="AI726" s="80"/>
      <c r="AJ726" s="80"/>
      <c r="AK726" s="80"/>
      <c r="AL726" s="80"/>
      <c r="AM726" s="80"/>
      <c r="AN726" s="80"/>
      <c r="AO726" s="80"/>
      <c r="AP726" s="80"/>
      <c r="AQ726" s="80"/>
      <c r="AR726" s="80"/>
      <c r="AS726" s="80"/>
      <c r="AT726" s="80"/>
      <c r="AU726" s="80"/>
      <c r="AV726" s="80"/>
      <c r="AW726" s="80"/>
      <c r="AX726" s="80"/>
      <c r="AY726" s="80"/>
      <c r="AZ726" s="80"/>
    </row>
    <row r="727" spans="1:52" ht="12.75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80"/>
      <c r="AE727" s="80"/>
      <c r="AF727" s="80"/>
      <c r="AG727" s="80"/>
      <c r="AH727" s="80"/>
      <c r="AI727" s="80"/>
      <c r="AJ727" s="80"/>
      <c r="AK727" s="80"/>
      <c r="AL727" s="80"/>
      <c r="AM727" s="80"/>
      <c r="AN727" s="80"/>
      <c r="AO727" s="80"/>
      <c r="AP727" s="80"/>
      <c r="AQ727" s="80"/>
      <c r="AR727" s="80"/>
      <c r="AS727" s="80"/>
      <c r="AT727" s="80"/>
      <c r="AU727" s="80"/>
      <c r="AV727" s="80"/>
      <c r="AW727" s="80"/>
      <c r="AX727" s="80"/>
      <c r="AY727" s="80"/>
      <c r="AZ727" s="80"/>
    </row>
    <row r="728" spans="1:52" ht="12.75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80"/>
      <c r="AE728" s="80"/>
      <c r="AF728" s="80"/>
      <c r="AG728" s="80"/>
      <c r="AH728" s="80"/>
      <c r="AI728" s="80"/>
      <c r="AJ728" s="80"/>
      <c r="AK728" s="80"/>
      <c r="AL728" s="80"/>
      <c r="AM728" s="80"/>
      <c r="AN728" s="80"/>
      <c r="AO728" s="80"/>
      <c r="AP728" s="80"/>
      <c r="AQ728" s="80"/>
      <c r="AR728" s="80"/>
      <c r="AS728" s="80"/>
      <c r="AT728" s="80"/>
      <c r="AU728" s="80"/>
      <c r="AV728" s="80"/>
      <c r="AW728" s="80"/>
      <c r="AX728" s="80"/>
      <c r="AY728" s="80"/>
      <c r="AZ728" s="80"/>
    </row>
    <row r="729" spans="1:52" ht="12.75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80"/>
      <c r="AE729" s="80"/>
      <c r="AF729" s="80"/>
      <c r="AG729" s="80"/>
      <c r="AH729" s="80"/>
      <c r="AI729" s="80"/>
      <c r="AJ729" s="80"/>
      <c r="AK729" s="80"/>
      <c r="AL729" s="80"/>
      <c r="AM729" s="80"/>
      <c r="AN729" s="80"/>
      <c r="AO729" s="80"/>
      <c r="AP729" s="80"/>
      <c r="AQ729" s="80"/>
      <c r="AR729" s="80"/>
      <c r="AS729" s="80"/>
      <c r="AT729" s="80"/>
      <c r="AU729" s="80"/>
      <c r="AV729" s="80"/>
      <c r="AW729" s="80"/>
      <c r="AX729" s="80"/>
      <c r="AY729" s="80"/>
      <c r="AZ729" s="80"/>
    </row>
    <row r="730" spans="1:52" ht="12.75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80"/>
      <c r="AE730" s="80"/>
      <c r="AF730" s="80"/>
      <c r="AG730" s="80"/>
      <c r="AH730" s="80"/>
      <c r="AI730" s="80"/>
      <c r="AJ730" s="80"/>
      <c r="AK730" s="80"/>
      <c r="AL730" s="80"/>
      <c r="AM730" s="80"/>
      <c r="AN730" s="80"/>
      <c r="AO730" s="80"/>
      <c r="AP730" s="80"/>
      <c r="AQ730" s="80"/>
      <c r="AR730" s="80"/>
      <c r="AS730" s="80"/>
      <c r="AT730" s="80"/>
      <c r="AU730" s="80"/>
      <c r="AV730" s="80"/>
      <c r="AW730" s="80"/>
      <c r="AX730" s="80"/>
      <c r="AY730" s="80"/>
      <c r="AZ730" s="80"/>
    </row>
    <row r="731" spans="1:52" ht="12.75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80"/>
      <c r="AE731" s="80"/>
      <c r="AF731" s="80"/>
      <c r="AG731" s="80"/>
      <c r="AH731" s="80"/>
      <c r="AI731" s="80"/>
      <c r="AJ731" s="80"/>
      <c r="AK731" s="80"/>
      <c r="AL731" s="80"/>
      <c r="AM731" s="80"/>
      <c r="AN731" s="80"/>
      <c r="AO731" s="80"/>
      <c r="AP731" s="80"/>
      <c r="AQ731" s="80"/>
      <c r="AR731" s="80"/>
      <c r="AS731" s="80"/>
      <c r="AT731" s="80"/>
      <c r="AU731" s="80"/>
      <c r="AV731" s="80"/>
      <c r="AW731" s="80"/>
      <c r="AX731" s="80"/>
      <c r="AY731" s="80"/>
      <c r="AZ731" s="80"/>
    </row>
    <row r="732" spans="1:52" ht="12.75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80"/>
      <c r="AE732" s="80"/>
      <c r="AF732" s="80"/>
      <c r="AG732" s="80"/>
      <c r="AH732" s="80"/>
      <c r="AI732" s="80"/>
      <c r="AJ732" s="80"/>
      <c r="AK732" s="80"/>
      <c r="AL732" s="80"/>
      <c r="AM732" s="80"/>
      <c r="AN732" s="80"/>
      <c r="AO732" s="80"/>
      <c r="AP732" s="80"/>
      <c r="AQ732" s="80"/>
      <c r="AR732" s="80"/>
      <c r="AS732" s="80"/>
      <c r="AT732" s="80"/>
      <c r="AU732" s="80"/>
      <c r="AV732" s="80"/>
      <c r="AW732" s="80"/>
      <c r="AX732" s="80"/>
      <c r="AY732" s="80"/>
      <c r="AZ732" s="80"/>
    </row>
    <row r="733" spans="1:52" ht="12.75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80"/>
      <c r="AE733" s="80"/>
      <c r="AF733" s="80"/>
      <c r="AG733" s="80"/>
      <c r="AH733" s="80"/>
      <c r="AI733" s="80"/>
      <c r="AJ733" s="80"/>
      <c r="AK733" s="80"/>
      <c r="AL733" s="80"/>
      <c r="AM733" s="80"/>
      <c r="AN733" s="80"/>
      <c r="AO733" s="80"/>
      <c r="AP733" s="80"/>
      <c r="AQ733" s="80"/>
      <c r="AR733" s="80"/>
      <c r="AS733" s="80"/>
      <c r="AT733" s="80"/>
      <c r="AU733" s="80"/>
      <c r="AV733" s="80"/>
      <c r="AW733" s="80"/>
      <c r="AX733" s="80"/>
      <c r="AY733" s="80"/>
      <c r="AZ733" s="80"/>
    </row>
    <row r="734" spans="1:52" ht="12.75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80"/>
      <c r="AE734" s="80"/>
      <c r="AF734" s="80"/>
      <c r="AG734" s="80"/>
      <c r="AH734" s="80"/>
      <c r="AI734" s="80"/>
      <c r="AJ734" s="80"/>
      <c r="AK734" s="80"/>
      <c r="AL734" s="80"/>
      <c r="AM734" s="80"/>
      <c r="AN734" s="80"/>
      <c r="AO734" s="80"/>
      <c r="AP734" s="80"/>
      <c r="AQ734" s="80"/>
      <c r="AR734" s="80"/>
      <c r="AS734" s="80"/>
      <c r="AT734" s="80"/>
      <c r="AU734" s="80"/>
      <c r="AV734" s="80"/>
      <c r="AW734" s="80"/>
      <c r="AX734" s="80"/>
      <c r="AY734" s="80"/>
      <c r="AZ734" s="80"/>
    </row>
    <row r="735" spans="1:52" ht="12.75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80"/>
      <c r="AE735" s="80"/>
      <c r="AF735" s="80"/>
      <c r="AG735" s="80"/>
      <c r="AH735" s="80"/>
      <c r="AI735" s="80"/>
      <c r="AJ735" s="80"/>
      <c r="AK735" s="80"/>
      <c r="AL735" s="80"/>
      <c r="AM735" s="80"/>
      <c r="AN735" s="80"/>
      <c r="AO735" s="80"/>
      <c r="AP735" s="80"/>
      <c r="AQ735" s="80"/>
      <c r="AR735" s="80"/>
      <c r="AS735" s="80"/>
      <c r="AT735" s="80"/>
      <c r="AU735" s="80"/>
      <c r="AV735" s="80"/>
      <c r="AW735" s="80"/>
      <c r="AX735" s="80"/>
      <c r="AY735" s="80"/>
      <c r="AZ735" s="80"/>
    </row>
    <row r="736" spans="1:52" ht="12.75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80"/>
      <c r="AE736" s="80"/>
      <c r="AF736" s="80"/>
      <c r="AG736" s="80"/>
      <c r="AH736" s="80"/>
      <c r="AI736" s="80"/>
      <c r="AJ736" s="80"/>
      <c r="AK736" s="80"/>
      <c r="AL736" s="80"/>
      <c r="AM736" s="80"/>
      <c r="AN736" s="80"/>
      <c r="AO736" s="80"/>
      <c r="AP736" s="80"/>
      <c r="AQ736" s="80"/>
      <c r="AR736" s="80"/>
      <c r="AS736" s="80"/>
      <c r="AT736" s="80"/>
      <c r="AU736" s="80"/>
      <c r="AV736" s="80"/>
      <c r="AW736" s="80"/>
      <c r="AX736" s="80"/>
      <c r="AY736" s="80"/>
      <c r="AZ736" s="80"/>
    </row>
    <row r="737" spans="1:52" ht="12.75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80"/>
      <c r="AE737" s="80"/>
      <c r="AF737" s="80"/>
      <c r="AG737" s="80"/>
      <c r="AH737" s="80"/>
      <c r="AI737" s="80"/>
      <c r="AJ737" s="80"/>
      <c r="AK737" s="80"/>
      <c r="AL737" s="80"/>
      <c r="AM737" s="80"/>
      <c r="AN737" s="80"/>
      <c r="AO737" s="80"/>
      <c r="AP737" s="80"/>
      <c r="AQ737" s="80"/>
      <c r="AR737" s="80"/>
      <c r="AS737" s="80"/>
      <c r="AT737" s="80"/>
      <c r="AU737" s="80"/>
      <c r="AV737" s="80"/>
      <c r="AW737" s="80"/>
      <c r="AX737" s="80"/>
      <c r="AY737" s="80"/>
      <c r="AZ737" s="80"/>
    </row>
    <row r="738" spans="1:52" ht="12.75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80"/>
      <c r="AE738" s="80"/>
      <c r="AF738" s="80"/>
      <c r="AG738" s="80"/>
      <c r="AH738" s="80"/>
      <c r="AI738" s="80"/>
      <c r="AJ738" s="80"/>
      <c r="AK738" s="80"/>
      <c r="AL738" s="80"/>
      <c r="AM738" s="80"/>
      <c r="AN738" s="80"/>
      <c r="AO738" s="80"/>
      <c r="AP738" s="80"/>
      <c r="AQ738" s="80"/>
      <c r="AR738" s="80"/>
      <c r="AS738" s="80"/>
      <c r="AT738" s="80"/>
      <c r="AU738" s="80"/>
      <c r="AV738" s="80"/>
      <c r="AW738" s="80"/>
      <c r="AX738" s="80"/>
      <c r="AY738" s="80"/>
      <c r="AZ738" s="80"/>
    </row>
    <row r="739" spans="1:52" ht="12.75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80"/>
      <c r="AE739" s="80"/>
      <c r="AF739" s="80"/>
      <c r="AG739" s="80"/>
      <c r="AH739" s="80"/>
      <c r="AI739" s="80"/>
      <c r="AJ739" s="80"/>
      <c r="AK739" s="80"/>
      <c r="AL739" s="80"/>
      <c r="AM739" s="80"/>
      <c r="AN739" s="80"/>
      <c r="AO739" s="80"/>
      <c r="AP739" s="80"/>
      <c r="AQ739" s="80"/>
      <c r="AR739" s="80"/>
      <c r="AS739" s="80"/>
      <c r="AT739" s="80"/>
      <c r="AU739" s="80"/>
      <c r="AV739" s="80"/>
      <c r="AW739" s="80"/>
      <c r="AX739" s="80"/>
      <c r="AY739" s="80"/>
      <c r="AZ739" s="80"/>
    </row>
    <row r="740" spans="1:52" ht="12.75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80"/>
      <c r="AE740" s="80"/>
      <c r="AF740" s="80"/>
      <c r="AG740" s="80"/>
      <c r="AH740" s="80"/>
      <c r="AI740" s="80"/>
      <c r="AJ740" s="80"/>
      <c r="AK740" s="80"/>
      <c r="AL740" s="80"/>
      <c r="AM740" s="80"/>
      <c r="AN740" s="80"/>
      <c r="AO740" s="80"/>
      <c r="AP740" s="80"/>
      <c r="AQ740" s="80"/>
      <c r="AR740" s="80"/>
      <c r="AS740" s="80"/>
      <c r="AT740" s="80"/>
      <c r="AU740" s="80"/>
      <c r="AV740" s="80"/>
      <c r="AW740" s="80"/>
      <c r="AX740" s="80"/>
      <c r="AY740" s="80"/>
      <c r="AZ740" s="80"/>
    </row>
    <row r="741" spans="1:52" ht="12.75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80"/>
      <c r="AE741" s="80"/>
      <c r="AF741" s="80"/>
      <c r="AG741" s="80"/>
      <c r="AH741" s="80"/>
      <c r="AI741" s="80"/>
      <c r="AJ741" s="80"/>
      <c r="AK741" s="80"/>
      <c r="AL741" s="80"/>
      <c r="AM741" s="80"/>
      <c r="AN741" s="80"/>
      <c r="AO741" s="80"/>
      <c r="AP741" s="80"/>
      <c r="AQ741" s="80"/>
      <c r="AR741" s="80"/>
      <c r="AS741" s="80"/>
      <c r="AT741" s="80"/>
      <c r="AU741" s="80"/>
      <c r="AV741" s="80"/>
      <c r="AW741" s="80"/>
      <c r="AX741" s="80"/>
      <c r="AY741" s="80"/>
      <c r="AZ741" s="80"/>
    </row>
    <row r="742" spans="1:52" ht="12.75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80"/>
      <c r="AE742" s="80"/>
      <c r="AF742" s="80"/>
      <c r="AG742" s="80"/>
      <c r="AH742" s="80"/>
      <c r="AI742" s="80"/>
      <c r="AJ742" s="80"/>
      <c r="AK742" s="80"/>
      <c r="AL742" s="80"/>
      <c r="AM742" s="80"/>
      <c r="AN742" s="80"/>
      <c r="AO742" s="80"/>
      <c r="AP742" s="80"/>
      <c r="AQ742" s="80"/>
      <c r="AR742" s="80"/>
      <c r="AS742" s="80"/>
      <c r="AT742" s="80"/>
      <c r="AU742" s="80"/>
      <c r="AV742" s="80"/>
      <c r="AW742" s="80"/>
      <c r="AX742" s="80"/>
      <c r="AY742" s="80"/>
      <c r="AZ742" s="80"/>
    </row>
    <row r="743" spans="1:52" ht="12.75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80"/>
      <c r="AE743" s="80"/>
      <c r="AF743" s="80"/>
      <c r="AG743" s="80"/>
      <c r="AH743" s="80"/>
      <c r="AI743" s="80"/>
      <c r="AJ743" s="80"/>
      <c r="AK743" s="80"/>
      <c r="AL743" s="80"/>
      <c r="AM743" s="80"/>
      <c r="AN743" s="80"/>
      <c r="AO743" s="80"/>
      <c r="AP743" s="80"/>
      <c r="AQ743" s="80"/>
      <c r="AR743" s="80"/>
      <c r="AS743" s="80"/>
      <c r="AT743" s="80"/>
      <c r="AU743" s="80"/>
      <c r="AV743" s="80"/>
      <c r="AW743" s="80"/>
      <c r="AX743" s="80"/>
      <c r="AY743" s="80"/>
      <c r="AZ743" s="80"/>
    </row>
    <row r="744" spans="1:52" ht="12.75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80"/>
      <c r="AE744" s="80"/>
      <c r="AF744" s="80"/>
      <c r="AG744" s="80"/>
      <c r="AH744" s="80"/>
      <c r="AI744" s="80"/>
      <c r="AJ744" s="80"/>
      <c r="AK744" s="80"/>
      <c r="AL744" s="80"/>
      <c r="AM744" s="80"/>
      <c r="AN744" s="80"/>
      <c r="AO744" s="80"/>
      <c r="AP744" s="80"/>
      <c r="AQ744" s="80"/>
      <c r="AR744" s="80"/>
      <c r="AS744" s="80"/>
      <c r="AT744" s="80"/>
      <c r="AU744" s="80"/>
      <c r="AV744" s="80"/>
      <c r="AW744" s="80"/>
      <c r="AX744" s="80"/>
      <c r="AY744" s="80"/>
      <c r="AZ744" s="80"/>
    </row>
    <row r="745" spans="1:52" ht="12.75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80"/>
      <c r="AE745" s="80"/>
      <c r="AF745" s="80"/>
      <c r="AG745" s="80"/>
      <c r="AH745" s="80"/>
      <c r="AI745" s="80"/>
      <c r="AJ745" s="80"/>
      <c r="AK745" s="80"/>
      <c r="AL745" s="80"/>
      <c r="AM745" s="80"/>
      <c r="AN745" s="80"/>
      <c r="AO745" s="80"/>
      <c r="AP745" s="80"/>
      <c r="AQ745" s="80"/>
      <c r="AR745" s="80"/>
      <c r="AS745" s="80"/>
      <c r="AT745" s="80"/>
      <c r="AU745" s="80"/>
      <c r="AV745" s="80"/>
      <c r="AW745" s="80"/>
      <c r="AX745" s="80"/>
      <c r="AY745" s="80"/>
      <c r="AZ745" s="80"/>
    </row>
    <row r="746" spans="1:52" ht="12.75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80"/>
      <c r="AE746" s="80"/>
      <c r="AF746" s="80"/>
      <c r="AG746" s="80"/>
      <c r="AH746" s="80"/>
      <c r="AI746" s="80"/>
      <c r="AJ746" s="80"/>
      <c r="AK746" s="80"/>
      <c r="AL746" s="80"/>
      <c r="AM746" s="80"/>
      <c r="AN746" s="80"/>
      <c r="AO746" s="80"/>
      <c r="AP746" s="80"/>
      <c r="AQ746" s="80"/>
      <c r="AR746" s="80"/>
      <c r="AS746" s="80"/>
      <c r="AT746" s="80"/>
      <c r="AU746" s="80"/>
      <c r="AV746" s="80"/>
      <c r="AW746" s="80"/>
      <c r="AX746" s="80"/>
      <c r="AY746" s="80"/>
      <c r="AZ746" s="80"/>
    </row>
    <row r="747" spans="1:52" ht="12.75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80"/>
      <c r="AE747" s="80"/>
      <c r="AF747" s="80"/>
      <c r="AG747" s="80"/>
      <c r="AH747" s="80"/>
      <c r="AI747" s="80"/>
      <c r="AJ747" s="80"/>
      <c r="AK747" s="80"/>
      <c r="AL747" s="80"/>
      <c r="AM747" s="80"/>
      <c r="AN747" s="80"/>
      <c r="AO747" s="80"/>
      <c r="AP747" s="80"/>
      <c r="AQ747" s="80"/>
      <c r="AR747" s="80"/>
      <c r="AS747" s="80"/>
      <c r="AT747" s="80"/>
      <c r="AU747" s="80"/>
      <c r="AV747" s="80"/>
      <c r="AW747" s="80"/>
      <c r="AX747" s="80"/>
      <c r="AY747" s="80"/>
      <c r="AZ747" s="80"/>
    </row>
    <row r="748" spans="1:52" ht="12.75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80"/>
      <c r="AE748" s="80"/>
      <c r="AF748" s="80"/>
      <c r="AG748" s="80"/>
      <c r="AH748" s="80"/>
      <c r="AI748" s="80"/>
      <c r="AJ748" s="80"/>
      <c r="AK748" s="80"/>
      <c r="AL748" s="80"/>
      <c r="AM748" s="80"/>
      <c r="AN748" s="80"/>
      <c r="AO748" s="80"/>
      <c r="AP748" s="80"/>
      <c r="AQ748" s="80"/>
      <c r="AR748" s="80"/>
      <c r="AS748" s="80"/>
      <c r="AT748" s="80"/>
      <c r="AU748" s="80"/>
      <c r="AV748" s="80"/>
      <c r="AW748" s="80"/>
      <c r="AX748" s="80"/>
      <c r="AY748" s="80"/>
      <c r="AZ748" s="80"/>
    </row>
    <row r="749" spans="1:52" ht="12.75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80"/>
      <c r="AE749" s="80"/>
      <c r="AF749" s="80"/>
      <c r="AG749" s="80"/>
      <c r="AH749" s="80"/>
      <c r="AI749" s="80"/>
      <c r="AJ749" s="80"/>
      <c r="AK749" s="80"/>
      <c r="AL749" s="80"/>
      <c r="AM749" s="80"/>
      <c r="AN749" s="80"/>
      <c r="AO749" s="80"/>
      <c r="AP749" s="80"/>
      <c r="AQ749" s="80"/>
      <c r="AR749" s="80"/>
      <c r="AS749" s="80"/>
      <c r="AT749" s="80"/>
      <c r="AU749" s="80"/>
      <c r="AV749" s="80"/>
      <c r="AW749" s="80"/>
      <c r="AX749" s="80"/>
      <c r="AY749" s="80"/>
      <c r="AZ749" s="80"/>
    </row>
    <row r="750" spans="1:52" ht="12.75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80"/>
      <c r="AE750" s="80"/>
      <c r="AF750" s="80"/>
      <c r="AG750" s="80"/>
      <c r="AH750" s="80"/>
      <c r="AI750" s="80"/>
      <c r="AJ750" s="80"/>
      <c r="AK750" s="80"/>
      <c r="AL750" s="80"/>
      <c r="AM750" s="80"/>
      <c r="AN750" s="80"/>
      <c r="AO750" s="80"/>
      <c r="AP750" s="80"/>
      <c r="AQ750" s="80"/>
      <c r="AR750" s="80"/>
      <c r="AS750" s="80"/>
      <c r="AT750" s="80"/>
      <c r="AU750" s="80"/>
      <c r="AV750" s="80"/>
      <c r="AW750" s="80"/>
      <c r="AX750" s="80"/>
      <c r="AY750" s="80"/>
      <c r="AZ750" s="80"/>
    </row>
    <row r="751" spans="1:52" ht="12.75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80"/>
      <c r="AE751" s="80"/>
      <c r="AF751" s="80"/>
      <c r="AG751" s="80"/>
      <c r="AH751" s="80"/>
      <c r="AI751" s="80"/>
      <c r="AJ751" s="80"/>
      <c r="AK751" s="80"/>
      <c r="AL751" s="80"/>
      <c r="AM751" s="80"/>
      <c r="AN751" s="80"/>
      <c r="AO751" s="80"/>
      <c r="AP751" s="80"/>
      <c r="AQ751" s="80"/>
      <c r="AR751" s="80"/>
      <c r="AS751" s="80"/>
      <c r="AT751" s="80"/>
      <c r="AU751" s="80"/>
      <c r="AV751" s="80"/>
      <c r="AW751" s="80"/>
      <c r="AX751" s="80"/>
      <c r="AY751" s="80"/>
      <c r="AZ751" s="80"/>
    </row>
    <row r="752" spans="1:52" ht="12.75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80"/>
      <c r="AE752" s="80"/>
      <c r="AF752" s="80"/>
      <c r="AG752" s="80"/>
      <c r="AH752" s="80"/>
      <c r="AI752" s="80"/>
      <c r="AJ752" s="80"/>
      <c r="AK752" s="80"/>
      <c r="AL752" s="80"/>
      <c r="AM752" s="80"/>
      <c r="AN752" s="80"/>
      <c r="AO752" s="80"/>
      <c r="AP752" s="80"/>
      <c r="AQ752" s="80"/>
      <c r="AR752" s="80"/>
      <c r="AS752" s="80"/>
      <c r="AT752" s="80"/>
      <c r="AU752" s="80"/>
      <c r="AV752" s="80"/>
      <c r="AW752" s="80"/>
      <c r="AX752" s="80"/>
      <c r="AY752" s="80"/>
      <c r="AZ752" s="80"/>
    </row>
    <row r="753" spans="1:52" ht="12.75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80"/>
      <c r="AE753" s="80"/>
      <c r="AF753" s="80"/>
      <c r="AG753" s="80"/>
      <c r="AH753" s="80"/>
      <c r="AI753" s="80"/>
      <c r="AJ753" s="80"/>
      <c r="AK753" s="80"/>
      <c r="AL753" s="80"/>
      <c r="AM753" s="80"/>
      <c r="AN753" s="80"/>
      <c r="AO753" s="80"/>
      <c r="AP753" s="80"/>
      <c r="AQ753" s="80"/>
      <c r="AR753" s="80"/>
      <c r="AS753" s="80"/>
      <c r="AT753" s="80"/>
      <c r="AU753" s="80"/>
      <c r="AV753" s="80"/>
      <c r="AW753" s="80"/>
      <c r="AX753" s="80"/>
      <c r="AY753" s="80"/>
      <c r="AZ753" s="80"/>
    </row>
    <row r="754" spans="1:52" ht="12.75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80"/>
      <c r="AE754" s="80"/>
      <c r="AF754" s="80"/>
      <c r="AG754" s="80"/>
      <c r="AH754" s="80"/>
      <c r="AI754" s="80"/>
      <c r="AJ754" s="80"/>
      <c r="AK754" s="80"/>
      <c r="AL754" s="80"/>
      <c r="AM754" s="80"/>
      <c r="AN754" s="80"/>
      <c r="AO754" s="80"/>
      <c r="AP754" s="80"/>
      <c r="AQ754" s="80"/>
      <c r="AR754" s="80"/>
      <c r="AS754" s="80"/>
      <c r="AT754" s="80"/>
      <c r="AU754" s="80"/>
      <c r="AV754" s="80"/>
      <c r="AW754" s="80"/>
      <c r="AX754" s="80"/>
      <c r="AY754" s="80"/>
      <c r="AZ754" s="80"/>
    </row>
    <row r="755" spans="1:52" ht="12.75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80"/>
      <c r="AE755" s="80"/>
      <c r="AF755" s="80"/>
      <c r="AG755" s="80"/>
      <c r="AH755" s="80"/>
      <c r="AI755" s="80"/>
      <c r="AJ755" s="80"/>
      <c r="AK755" s="80"/>
      <c r="AL755" s="80"/>
      <c r="AM755" s="80"/>
      <c r="AN755" s="80"/>
      <c r="AO755" s="80"/>
      <c r="AP755" s="80"/>
      <c r="AQ755" s="80"/>
      <c r="AR755" s="80"/>
      <c r="AS755" s="80"/>
      <c r="AT755" s="80"/>
      <c r="AU755" s="80"/>
      <c r="AV755" s="80"/>
      <c r="AW755" s="80"/>
      <c r="AX755" s="80"/>
      <c r="AY755" s="80"/>
      <c r="AZ755" s="80"/>
    </row>
    <row r="756" spans="1:52" ht="12.75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80"/>
      <c r="AE756" s="80"/>
      <c r="AF756" s="80"/>
      <c r="AG756" s="80"/>
      <c r="AH756" s="80"/>
      <c r="AI756" s="80"/>
      <c r="AJ756" s="80"/>
      <c r="AK756" s="80"/>
      <c r="AL756" s="80"/>
      <c r="AM756" s="80"/>
      <c r="AN756" s="80"/>
      <c r="AO756" s="80"/>
      <c r="AP756" s="80"/>
      <c r="AQ756" s="80"/>
      <c r="AR756" s="80"/>
      <c r="AS756" s="80"/>
      <c r="AT756" s="80"/>
      <c r="AU756" s="80"/>
      <c r="AV756" s="80"/>
      <c r="AW756" s="80"/>
      <c r="AX756" s="80"/>
      <c r="AY756" s="80"/>
      <c r="AZ756" s="80"/>
    </row>
    <row r="757" spans="1:52" ht="12.75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80"/>
      <c r="AE757" s="80"/>
      <c r="AF757" s="80"/>
      <c r="AG757" s="80"/>
      <c r="AH757" s="80"/>
      <c r="AI757" s="80"/>
      <c r="AJ757" s="80"/>
      <c r="AK757" s="80"/>
      <c r="AL757" s="80"/>
      <c r="AM757" s="80"/>
      <c r="AN757" s="80"/>
      <c r="AO757" s="80"/>
      <c r="AP757" s="80"/>
      <c r="AQ757" s="80"/>
      <c r="AR757" s="80"/>
      <c r="AS757" s="80"/>
      <c r="AT757" s="80"/>
      <c r="AU757" s="80"/>
      <c r="AV757" s="80"/>
      <c r="AW757" s="80"/>
      <c r="AX757" s="80"/>
      <c r="AY757" s="80"/>
      <c r="AZ757" s="80"/>
    </row>
    <row r="758" spans="1:52" ht="12.75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80"/>
      <c r="AE758" s="80"/>
      <c r="AF758" s="80"/>
      <c r="AG758" s="80"/>
      <c r="AH758" s="80"/>
      <c r="AI758" s="80"/>
      <c r="AJ758" s="80"/>
      <c r="AK758" s="80"/>
      <c r="AL758" s="80"/>
      <c r="AM758" s="80"/>
      <c r="AN758" s="80"/>
      <c r="AO758" s="80"/>
      <c r="AP758" s="80"/>
      <c r="AQ758" s="80"/>
      <c r="AR758" s="80"/>
      <c r="AS758" s="80"/>
      <c r="AT758" s="80"/>
      <c r="AU758" s="80"/>
      <c r="AV758" s="80"/>
      <c r="AW758" s="80"/>
      <c r="AX758" s="80"/>
      <c r="AY758" s="80"/>
      <c r="AZ758" s="80"/>
    </row>
    <row r="759" spans="1:52" ht="12.75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80"/>
      <c r="AE759" s="80"/>
      <c r="AF759" s="80"/>
      <c r="AG759" s="80"/>
      <c r="AH759" s="80"/>
      <c r="AI759" s="80"/>
      <c r="AJ759" s="80"/>
      <c r="AK759" s="80"/>
      <c r="AL759" s="80"/>
      <c r="AM759" s="80"/>
      <c r="AN759" s="80"/>
      <c r="AO759" s="80"/>
      <c r="AP759" s="80"/>
      <c r="AQ759" s="80"/>
      <c r="AR759" s="80"/>
      <c r="AS759" s="80"/>
      <c r="AT759" s="80"/>
      <c r="AU759" s="80"/>
      <c r="AV759" s="80"/>
      <c r="AW759" s="80"/>
      <c r="AX759" s="80"/>
      <c r="AY759" s="80"/>
      <c r="AZ759" s="80"/>
    </row>
    <row r="760" spans="1:52" ht="12.75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80"/>
      <c r="AE760" s="80"/>
      <c r="AF760" s="80"/>
      <c r="AG760" s="80"/>
      <c r="AH760" s="80"/>
      <c r="AI760" s="80"/>
      <c r="AJ760" s="80"/>
      <c r="AK760" s="80"/>
      <c r="AL760" s="80"/>
      <c r="AM760" s="80"/>
      <c r="AN760" s="80"/>
      <c r="AO760" s="80"/>
      <c r="AP760" s="80"/>
      <c r="AQ760" s="80"/>
      <c r="AR760" s="80"/>
      <c r="AS760" s="80"/>
      <c r="AT760" s="80"/>
      <c r="AU760" s="80"/>
      <c r="AV760" s="80"/>
      <c r="AW760" s="80"/>
      <c r="AX760" s="80"/>
      <c r="AY760" s="80"/>
      <c r="AZ760" s="80"/>
    </row>
    <row r="761" spans="1:52" ht="12.75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80"/>
      <c r="AE761" s="80"/>
      <c r="AF761" s="80"/>
      <c r="AG761" s="80"/>
      <c r="AH761" s="80"/>
      <c r="AI761" s="80"/>
      <c r="AJ761" s="80"/>
      <c r="AK761" s="80"/>
      <c r="AL761" s="80"/>
      <c r="AM761" s="80"/>
      <c r="AN761" s="80"/>
      <c r="AO761" s="80"/>
      <c r="AP761" s="80"/>
      <c r="AQ761" s="80"/>
      <c r="AR761" s="80"/>
      <c r="AS761" s="80"/>
      <c r="AT761" s="80"/>
      <c r="AU761" s="80"/>
      <c r="AV761" s="80"/>
      <c r="AW761" s="80"/>
      <c r="AX761" s="80"/>
      <c r="AY761" s="80"/>
      <c r="AZ761" s="80"/>
    </row>
    <row r="762" spans="1:52" ht="12.75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80"/>
      <c r="AE762" s="80"/>
      <c r="AF762" s="80"/>
      <c r="AG762" s="80"/>
      <c r="AH762" s="80"/>
      <c r="AI762" s="80"/>
      <c r="AJ762" s="80"/>
      <c r="AK762" s="80"/>
      <c r="AL762" s="80"/>
      <c r="AM762" s="80"/>
      <c r="AN762" s="80"/>
      <c r="AO762" s="80"/>
      <c r="AP762" s="80"/>
      <c r="AQ762" s="80"/>
      <c r="AR762" s="80"/>
      <c r="AS762" s="80"/>
      <c r="AT762" s="80"/>
      <c r="AU762" s="80"/>
      <c r="AV762" s="80"/>
      <c r="AW762" s="80"/>
      <c r="AX762" s="80"/>
      <c r="AY762" s="80"/>
      <c r="AZ762" s="80"/>
    </row>
    <row r="763" spans="1:52" ht="12.75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80"/>
      <c r="AE763" s="80"/>
      <c r="AF763" s="80"/>
      <c r="AG763" s="80"/>
      <c r="AH763" s="80"/>
      <c r="AI763" s="80"/>
      <c r="AJ763" s="80"/>
      <c r="AK763" s="80"/>
      <c r="AL763" s="80"/>
      <c r="AM763" s="80"/>
      <c r="AN763" s="80"/>
      <c r="AO763" s="80"/>
      <c r="AP763" s="80"/>
      <c r="AQ763" s="80"/>
      <c r="AR763" s="80"/>
      <c r="AS763" s="80"/>
      <c r="AT763" s="80"/>
      <c r="AU763" s="80"/>
      <c r="AV763" s="80"/>
      <c r="AW763" s="80"/>
      <c r="AX763" s="80"/>
      <c r="AY763" s="80"/>
      <c r="AZ763" s="80"/>
    </row>
    <row r="764" spans="1:52" ht="12.75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80"/>
      <c r="AE764" s="80"/>
      <c r="AF764" s="80"/>
      <c r="AG764" s="80"/>
      <c r="AH764" s="80"/>
      <c r="AI764" s="80"/>
      <c r="AJ764" s="80"/>
      <c r="AK764" s="80"/>
      <c r="AL764" s="80"/>
      <c r="AM764" s="80"/>
      <c r="AN764" s="80"/>
      <c r="AO764" s="80"/>
      <c r="AP764" s="80"/>
      <c r="AQ764" s="80"/>
      <c r="AR764" s="80"/>
      <c r="AS764" s="80"/>
      <c r="AT764" s="80"/>
      <c r="AU764" s="80"/>
      <c r="AV764" s="80"/>
      <c r="AW764" s="80"/>
      <c r="AX764" s="80"/>
      <c r="AY764" s="80"/>
      <c r="AZ764" s="80"/>
    </row>
    <row r="765" spans="1:52" ht="12.75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80"/>
      <c r="AE765" s="80"/>
      <c r="AF765" s="80"/>
      <c r="AG765" s="80"/>
      <c r="AH765" s="80"/>
      <c r="AI765" s="80"/>
      <c r="AJ765" s="80"/>
      <c r="AK765" s="80"/>
      <c r="AL765" s="80"/>
      <c r="AM765" s="80"/>
      <c r="AN765" s="80"/>
      <c r="AO765" s="80"/>
      <c r="AP765" s="80"/>
      <c r="AQ765" s="80"/>
      <c r="AR765" s="80"/>
      <c r="AS765" s="80"/>
      <c r="AT765" s="80"/>
      <c r="AU765" s="80"/>
      <c r="AV765" s="80"/>
      <c r="AW765" s="80"/>
      <c r="AX765" s="80"/>
      <c r="AY765" s="80"/>
      <c r="AZ765" s="80"/>
    </row>
    <row r="766" spans="1:52" ht="12.75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80"/>
      <c r="AE766" s="80"/>
      <c r="AF766" s="80"/>
      <c r="AG766" s="80"/>
      <c r="AH766" s="80"/>
      <c r="AI766" s="80"/>
      <c r="AJ766" s="80"/>
      <c r="AK766" s="80"/>
      <c r="AL766" s="80"/>
      <c r="AM766" s="80"/>
      <c r="AN766" s="80"/>
      <c r="AO766" s="80"/>
      <c r="AP766" s="80"/>
      <c r="AQ766" s="80"/>
      <c r="AR766" s="80"/>
      <c r="AS766" s="80"/>
      <c r="AT766" s="80"/>
      <c r="AU766" s="80"/>
      <c r="AV766" s="80"/>
      <c r="AW766" s="80"/>
      <c r="AX766" s="80"/>
      <c r="AY766" s="80"/>
      <c r="AZ766" s="80"/>
    </row>
    <row r="767" spans="1:52" ht="12.75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80"/>
      <c r="AE767" s="80"/>
      <c r="AF767" s="80"/>
      <c r="AG767" s="80"/>
      <c r="AH767" s="80"/>
      <c r="AI767" s="80"/>
      <c r="AJ767" s="80"/>
      <c r="AK767" s="80"/>
      <c r="AL767" s="80"/>
      <c r="AM767" s="80"/>
      <c r="AN767" s="80"/>
      <c r="AO767" s="80"/>
      <c r="AP767" s="80"/>
      <c r="AQ767" s="80"/>
      <c r="AR767" s="80"/>
      <c r="AS767" s="80"/>
      <c r="AT767" s="80"/>
      <c r="AU767" s="80"/>
      <c r="AV767" s="80"/>
      <c r="AW767" s="80"/>
      <c r="AX767" s="80"/>
      <c r="AY767" s="80"/>
      <c r="AZ767" s="80"/>
    </row>
    <row r="768" spans="1:52" ht="12.75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80"/>
      <c r="AE768" s="80"/>
      <c r="AF768" s="80"/>
      <c r="AG768" s="80"/>
      <c r="AH768" s="80"/>
      <c r="AI768" s="80"/>
      <c r="AJ768" s="80"/>
      <c r="AK768" s="80"/>
      <c r="AL768" s="80"/>
      <c r="AM768" s="80"/>
      <c r="AN768" s="80"/>
      <c r="AO768" s="80"/>
      <c r="AP768" s="80"/>
      <c r="AQ768" s="80"/>
      <c r="AR768" s="80"/>
      <c r="AS768" s="80"/>
      <c r="AT768" s="80"/>
      <c r="AU768" s="80"/>
      <c r="AV768" s="80"/>
      <c r="AW768" s="80"/>
      <c r="AX768" s="80"/>
      <c r="AY768" s="80"/>
      <c r="AZ768" s="80"/>
    </row>
    <row r="769" spans="1:52" ht="12.75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80"/>
      <c r="AE769" s="80"/>
      <c r="AF769" s="80"/>
      <c r="AG769" s="80"/>
      <c r="AH769" s="80"/>
      <c r="AI769" s="80"/>
      <c r="AJ769" s="80"/>
      <c r="AK769" s="80"/>
      <c r="AL769" s="80"/>
      <c r="AM769" s="80"/>
      <c r="AN769" s="80"/>
      <c r="AO769" s="80"/>
      <c r="AP769" s="80"/>
      <c r="AQ769" s="80"/>
      <c r="AR769" s="80"/>
      <c r="AS769" s="80"/>
      <c r="AT769" s="80"/>
      <c r="AU769" s="80"/>
      <c r="AV769" s="80"/>
      <c r="AW769" s="80"/>
      <c r="AX769" s="80"/>
      <c r="AY769" s="80"/>
      <c r="AZ769" s="80"/>
    </row>
    <row r="770" spans="1:52" ht="12.75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80"/>
      <c r="AE770" s="80"/>
      <c r="AF770" s="80"/>
      <c r="AG770" s="80"/>
      <c r="AH770" s="80"/>
      <c r="AI770" s="80"/>
      <c r="AJ770" s="80"/>
      <c r="AK770" s="80"/>
      <c r="AL770" s="80"/>
      <c r="AM770" s="80"/>
      <c r="AN770" s="80"/>
      <c r="AO770" s="80"/>
      <c r="AP770" s="80"/>
      <c r="AQ770" s="80"/>
      <c r="AR770" s="80"/>
      <c r="AS770" s="80"/>
      <c r="AT770" s="80"/>
      <c r="AU770" s="80"/>
      <c r="AV770" s="80"/>
      <c r="AW770" s="80"/>
      <c r="AX770" s="80"/>
      <c r="AY770" s="80"/>
      <c r="AZ770" s="80"/>
    </row>
    <row r="771" spans="1:52" ht="12.75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80"/>
      <c r="AE771" s="80"/>
      <c r="AF771" s="80"/>
      <c r="AG771" s="80"/>
      <c r="AH771" s="80"/>
      <c r="AI771" s="80"/>
      <c r="AJ771" s="80"/>
      <c r="AK771" s="80"/>
      <c r="AL771" s="80"/>
      <c r="AM771" s="80"/>
      <c r="AN771" s="80"/>
      <c r="AO771" s="80"/>
      <c r="AP771" s="80"/>
      <c r="AQ771" s="80"/>
      <c r="AR771" s="80"/>
      <c r="AS771" s="80"/>
      <c r="AT771" s="80"/>
      <c r="AU771" s="80"/>
      <c r="AV771" s="80"/>
      <c r="AW771" s="80"/>
      <c r="AX771" s="80"/>
      <c r="AY771" s="80"/>
      <c r="AZ771" s="80"/>
    </row>
    <row r="772" spans="1:52" ht="12.75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80"/>
      <c r="AE772" s="80"/>
      <c r="AF772" s="80"/>
      <c r="AG772" s="80"/>
      <c r="AH772" s="80"/>
      <c r="AI772" s="80"/>
      <c r="AJ772" s="80"/>
      <c r="AK772" s="80"/>
      <c r="AL772" s="80"/>
      <c r="AM772" s="80"/>
      <c r="AN772" s="80"/>
      <c r="AO772" s="80"/>
      <c r="AP772" s="80"/>
      <c r="AQ772" s="80"/>
      <c r="AR772" s="80"/>
      <c r="AS772" s="80"/>
      <c r="AT772" s="80"/>
      <c r="AU772" s="80"/>
      <c r="AV772" s="80"/>
      <c r="AW772" s="80"/>
      <c r="AX772" s="80"/>
      <c r="AY772" s="80"/>
      <c r="AZ772" s="80"/>
    </row>
    <row r="773" spans="1:52" ht="12.75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80"/>
      <c r="AE773" s="80"/>
      <c r="AF773" s="80"/>
      <c r="AG773" s="80"/>
      <c r="AH773" s="80"/>
      <c r="AI773" s="80"/>
      <c r="AJ773" s="80"/>
      <c r="AK773" s="80"/>
      <c r="AL773" s="80"/>
      <c r="AM773" s="80"/>
      <c r="AN773" s="80"/>
      <c r="AO773" s="80"/>
      <c r="AP773" s="80"/>
      <c r="AQ773" s="80"/>
      <c r="AR773" s="80"/>
      <c r="AS773" s="80"/>
      <c r="AT773" s="80"/>
      <c r="AU773" s="80"/>
      <c r="AV773" s="80"/>
      <c r="AW773" s="80"/>
      <c r="AX773" s="80"/>
      <c r="AY773" s="80"/>
      <c r="AZ773" s="80"/>
    </row>
    <row r="774" spans="1:52" ht="12.75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80"/>
      <c r="AE774" s="80"/>
      <c r="AF774" s="80"/>
      <c r="AG774" s="80"/>
      <c r="AH774" s="80"/>
      <c r="AI774" s="80"/>
      <c r="AJ774" s="80"/>
      <c r="AK774" s="80"/>
      <c r="AL774" s="80"/>
      <c r="AM774" s="80"/>
      <c r="AN774" s="80"/>
      <c r="AO774" s="80"/>
      <c r="AP774" s="80"/>
      <c r="AQ774" s="80"/>
      <c r="AR774" s="80"/>
      <c r="AS774" s="80"/>
      <c r="AT774" s="80"/>
      <c r="AU774" s="80"/>
      <c r="AV774" s="80"/>
      <c r="AW774" s="80"/>
      <c r="AX774" s="80"/>
      <c r="AY774" s="80"/>
      <c r="AZ774" s="80"/>
    </row>
    <row r="775" spans="1:52" ht="12.75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80"/>
      <c r="AE775" s="80"/>
      <c r="AF775" s="80"/>
      <c r="AG775" s="80"/>
      <c r="AH775" s="80"/>
      <c r="AI775" s="80"/>
      <c r="AJ775" s="80"/>
      <c r="AK775" s="80"/>
      <c r="AL775" s="80"/>
      <c r="AM775" s="80"/>
      <c r="AN775" s="80"/>
      <c r="AO775" s="80"/>
      <c r="AP775" s="80"/>
      <c r="AQ775" s="80"/>
      <c r="AR775" s="80"/>
      <c r="AS775" s="80"/>
      <c r="AT775" s="80"/>
      <c r="AU775" s="80"/>
      <c r="AV775" s="80"/>
      <c r="AW775" s="80"/>
      <c r="AX775" s="80"/>
      <c r="AY775" s="80"/>
      <c r="AZ775" s="80"/>
    </row>
    <row r="776" spans="1:52" ht="12.75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80"/>
      <c r="AE776" s="80"/>
      <c r="AF776" s="80"/>
      <c r="AG776" s="80"/>
      <c r="AH776" s="80"/>
      <c r="AI776" s="80"/>
      <c r="AJ776" s="80"/>
      <c r="AK776" s="80"/>
      <c r="AL776" s="80"/>
      <c r="AM776" s="80"/>
      <c r="AN776" s="80"/>
      <c r="AO776" s="80"/>
      <c r="AP776" s="80"/>
      <c r="AQ776" s="80"/>
      <c r="AR776" s="80"/>
      <c r="AS776" s="80"/>
      <c r="AT776" s="80"/>
      <c r="AU776" s="80"/>
      <c r="AV776" s="80"/>
      <c r="AW776" s="80"/>
      <c r="AX776" s="80"/>
      <c r="AY776" s="80"/>
      <c r="AZ776" s="80"/>
    </row>
    <row r="777" spans="1:52" ht="12.75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80"/>
      <c r="AE777" s="80"/>
      <c r="AF777" s="80"/>
      <c r="AG777" s="80"/>
      <c r="AH777" s="80"/>
      <c r="AI777" s="80"/>
      <c r="AJ777" s="80"/>
      <c r="AK777" s="80"/>
      <c r="AL777" s="80"/>
      <c r="AM777" s="80"/>
      <c r="AN777" s="80"/>
      <c r="AO777" s="80"/>
      <c r="AP777" s="80"/>
      <c r="AQ777" s="80"/>
      <c r="AR777" s="80"/>
      <c r="AS777" s="80"/>
      <c r="AT777" s="80"/>
      <c r="AU777" s="80"/>
      <c r="AV777" s="80"/>
      <c r="AW777" s="80"/>
      <c r="AX777" s="80"/>
      <c r="AY777" s="80"/>
      <c r="AZ777" s="80"/>
    </row>
    <row r="778" spans="1:52" ht="12.75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80"/>
      <c r="AE778" s="80"/>
      <c r="AF778" s="80"/>
      <c r="AG778" s="80"/>
      <c r="AH778" s="80"/>
      <c r="AI778" s="80"/>
      <c r="AJ778" s="80"/>
      <c r="AK778" s="80"/>
      <c r="AL778" s="80"/>
      <c r="AM778" s="80"/>
      <c r="AN778" s="80"/>
      <c r="AO778" s="80"/>
      <c r="AP778" s="80"/>
      <c r="AQ778" s="80"/>
      <c r="AR778" s="80"/>
      <c r="AS778" s="80"/>
      <c r="AT778" s="80"/>
      <c r="AU778" s="80"/>
      <c r="AV778" s="80"/>
      <c r="AW778" s="80"/>
      <c r="AX778" s="80"/>
      <c r="AY778" s="80"/>
      <c r="AZ778" s="80"/>
    </row>
    <row r="779" spans="1:52" ht="12.75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80"/>
      <c r="AE779" s="80"/>
      <c r="AF779" s="80"/>
      <c r="AG779" s="80"/>
      <c r="AH779" s="80"/>
      <c r="AI779" s="80"/>
      <c r="AJ779" s="80"/>
      <c r="AK779" s="80"/>
      <c r="AL779" s="80"/>
      <c r="AM779" s="80"/>
      <c r="AN779" s="80"/>
      <c r="AO779" s="80"/>
      <c r="AP779" s="80"/>
      <c r="AQ779" s="80"/>
      <c r="AR779" s="80"/>
      <c r="AS779" s="80"/>
      <c r="AT779" s="80"/>
      <c r="AU779" s="80"/>
      <c r="AV779" s="80"/>
      <c r="AW779" s="80"/>
      <c r="AX779" s="80"/>
      <c r="AY779" s="80"/>
      <c r="AZ779" s="80"/>
    </row>
    <row r="780" spans="1:52" ht="12.75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80"/>
      <c r="AE780" s="80"/>
      <c r="AF780" s="80"/>
      <c r="AG780" s="80"/>
      <c r="AH780" s="80"/>
      <c r="AI780" s="80"/>
      <c r="AJ780" s="80"/>
      <c r="AK780" s="80"/>
      <c r="AL780" s="80"/>
      <c r="AM780" s="80"/>
      <c r="AN780" s="80"/>
      <c r="AO780" s="80"/>
      <c r="AP780" s="80"/>
      <c r="AQ780" s="80"/>
      <c r="AR780" s="80"/>
      <c r="AS780" s="80"/>
      <c r="AT780" s="80"/>
      <c r="AU780" s="80"/>
      <c r="AV780" s="80"/>
      <c r="AW780" s="80"/>
      <c r="AX780" s="80"/>
      <c r="AY780" s="80"/>
      <c r="AZ780" s="80"/>
    </row>
    <row r="781" spans="1:52" ht="12.75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80"/>
      <c r="AE781" s="80"/>
      <c r="AF781" s="80"/>
      <c r="AG781" s="80"/>
      <c r="AH781" s="80"/>
      <c r="AI781" s="80"/>
      <c r="AJ781" s="80"/>
      <c r="AK781" s="80"/>
      <c r="AL781" s="80"/>
      <c r="AM781" s="80"/>
      <c r="AN781" s="80"/>
      <c r="AO781" s="80"/>
      <c r="AP781" s="80"/>
      <c r="AQ781" s="80"/>
      <c r="AR781" s="80"/>
      <c r="AS781" s="80"/>
      <c r="AT781" s="80"/>
      <c r="AU781" s="80"/>
      <c r="AV781" s="80"/>
      <c r="AW781" s="80"/>
      <c r="AX781" s="80"/>
      <c r="AY781" s="80"/>
      <c r="AZ781" s="80"/>
    </row>
    <row r="782" spans="1:52" ht="12.75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80"/>
      <c r="AE782" s="80"/>
      <c r="AF782" s="80"/>
      <c r="AG782" s="80"/>
      <c r="AH782" s="80"/>
      <c r="AI782" s="80"/>
      <c r="AJ782" s="80"/>
      <c r="AK782" s="80"/>
      <c r="AL782" s="80"/>
      <c r="AM782" s="80"/>
      <c r="AN782" s="80"/>
      <c r="AO782" s="80"/>
      <c r="AP782" s="80"/>
      <c r="AQ782" s="80"/>
      <c r="AR782" s="80"/>
      <c r="AS782" s="80"/>
      <c r="AT782" s="80"/>
      <c r="AU782" s="80"/>
      <c r="AV782" s="80"/>
      <c r="AW782" s="80"/>
      <c r="AX782" s="80"/>
      <c r="AY782" s="80"/>
      <c r="AZ782" s="80"/>
    </row>
    <row r="783" spans="1:52" ht="12.75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80"/>
      <c r="AE783" s="80"/>
      <c r="AF783" s="80"/>
      <c r="AG783" s="80"/>
      <c r="AH783" s="80"/>
      <c r="AI783" s="80"/>
      <c r="AJ783" s="80"/>
      <c r="AK783" s="80"/>
      <c r="AL783" s="80"/>
      <c r="AM783" s="80"/>
      <c r="AN783" s="80"/>
      <c r="AO783" s="80"/>
      <c r="AP783" s="80"/>
      <c r="AQ783" s="80"/>
      <c r="AR783" s="80"/>
      <c r="AS783" s="80"/>
      <c r="AT783" s="80"/>
      <c r="AU783" s="80"/>
      <c r="AV783" s="80"/>
      <c r="AW783" s="80"/>
      <c r="AX783" s="80"/>
      <c r="AY783" s="80"/>
      <c r="AZ783" s="80"/>
    </row>
    <row r="784" spans="1:52" ht="12.75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80"/>
      <c r="AE784" s="80"/>
      <c r="AF784" s="80"/>
      <c r="AG784" s="80"/>
      <c r="AH784" s="80"/>
      <c r="AI784" s="80"/>
      <c r="AJ784" s="80"/>
      <c r="AK784" s="80"/>
      <c r="AL784" s="80"/>
      <c r="AM784" s="80"/>
      <c r="AN784" s="80"/>
      <c r="AO784" s="80"/>
      <c r="AP784" s="80"/>
      <c r="AQ784" s="80"/>
      <c r="AR784" s="80"/>
      <c r="AS784" s="80"/>
      <c r="AT784" s="80"/>
      <c r="AU784" s="80"/>
      <c r="AV784" s="80"/>
      <c r="AW784" s="80"/>
      <c r="AX784" s="80"/>
      <c r="AY784" s="80"/>
      <c r="AZ784" s="80"/>
    </row>
    <row r="785" spans="1:52" ht="12.75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80"/>
      <c r="AE785" s="80"/>
      <c r="AF785" s="80"/>
      <c r="AG785" s="80"/>
      <c r="AH785" s="80"/>
      <c r="AI785" s="80"/>
      <c r="AJ785" s="80"/>
      <c r="AK785" s="80"/>
      <c r="AL785" s="80"/>
      <c r="AM785" s="80"/>
      <c r="AN785" s="80"/>
      <c r="AO785" s="80"/>
      <c r="AP785" s="80"/>
      <c r="AQ785" s="80"/>
      <c r="AR785" s="80"/>
      <c r="AS785" s="80"/>
      <c r="AT785" s="80"/>
      <c r="AU785" s="80"/>
      <c r="AV785" s="80"/>
      <c r="AW785" s="80"/>
      <c r="AX785" s="80"/>
      <c r="AY785" s="80"/>
      <c r="AZ785" s="80"/>
    </row>
    <row r="786" spans="1:52" ht="12.75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80"/>
      <c r="AE786" s="80"/>
      <c r="AF786" s="80"/>
      <c r="AG786" s="80"/>
      <c r="AH786" s="80"/>
      <c r="AI786" s="80"/>
      <c r="AJ786" s="80"/>
      <c r="AK786" s="80"/>
      <c r="AL786" s="80"/>
      <c r="AM786" s="80"/>
      <c r="AN786" s="80"/>
      <c r="AO786" s="80"/>
      <c r="AP786" s="80"/>
      <c r="AQ786" s="80"/>
      <c r="AR786" s="80"/>
      <c r="AS786" s="80"/>
      <c r="AT786" s="80"/>
      <c r="AU786" s="80"/>
      <c r="AV786" s="80"/>
      <c r="AW786" s="80"/>
      <c r="AX786" s="80"/>
      <c r="AY786" s="80"/>
      <c r="AZ786" s="80"/>
    </row>
    <row r="787" spans="1:52" ht="12.75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80"/>
      <c r="AE787" s="80"/>
      <c r="AF787" s="80"/>
      <c r="AG787" s="80"/>
      <c r="AH787" s="80"/>
      <c r="AI787" s="80"/>
      <c r="AJ787" s="80"/>
      <c r="AK787" s="80"/>
      <c r="AL787" s="80"/>
      <c r="AM787" s="80"/>
      <c r="AN787" s="80"/>
      <c r="AO787" s="80"/>
      <c r="AP787" s="80"/>
      <c r="AQ787" s="80"/>
      <c r="AR787" s="80"/>
      <c r="AS787" s="80"/>
      <c r="AT787" s="80"/>
      <c r="AU787" s="80"/>
      <c r="AV787" s="80"/>
      <c r="AW787" s="80"/>
      <c r="AX787" s="80"/>
      <c r="AY787" s="80"/>
      <c r="AZ787" s="80"/>
    </row>
    <row r="788" spans="1:52" ht="12.75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80"/>
      <c r="AE788" s="80"/>
      <c r="AF788" s="80"/>
      <c r="AG788" s="80"/>
      <c r="AH788" s="80"/>
      <c r="AI788" s="80"/>
      <c r="AJ788" s="80"/>
      <c r="AK788" s="80"/>
      <c r="AL788" s="80"/>
      <c r="AM788" s="80"/>
      <c r="AN788" s="80"/>
      <c r="AO788" s="80"/>
      <c r="AP788" s="80"/>
      <c r="AQ788" s="80"/>
      <c r="AR788" s="80"/>
      <c r="AS788" s="80"/>
      <c r="AT788" s="80"/>
      <c r="AU788" s="80"/>
      <c r="AV788" s="80"/>
      <c r="AW788" s="80"/>
      <c r="AX788" s="80"/>
      <c r="AY788" s="80"/>
      <c r="AZ788" s="80"/>
    </row>
    <row r="789" spans="1:52" ht="12.75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80"/>
      <c r="AF789" s="80"/>
      <c r="AG789" s="80"/>
      <c r="AH789" s="80"/>
      <c r="AI789" s="80"/>
      <c r="AJ789" s="80"/>
      <c r="AK789" s="80"/>
      <c r="AL789" s="80"/>
      <c r="AM789" s="80"/>
      <c r="AN789" s="80"/>
      <c r="AO789" s="80"/>
      <c r="AP789" s="80"/>
      <c r="AQ789" s="80"/>
      <c r="AR789" s="80"/>
      <c r="AS789" s="80"/>
      <c r="AT789" s="80"/>
      <c r="AU789" s="80"/>
      <c r="AV789" s="80"/>
      <c r="AW789" s="80"/>
      <c r="AX789" s="80"/>
      <c r="AY789" s="80"/>
      <c r="AZ789" s="80"/>
    </row>
    <row r="790" spans="1:52" ht="12.75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80"/>
      <c r="AF790" s="80"/>
      <c r="AG790" s="80"/>
      <c r="AH790" s="80"/>
      <c r="AI790" s="80"/>
      <c r="AJ790" s="80"/>
      <c r="AK790" s="80"/>
      <c r="AL790" s="80"/>
      <c r="AM790" s="80"/>
      <c r="AN790" s="80"/>
      <c r="AO790" s="80"/>
      <c r="AP790" s="80"/>
      <c r="AQ790" s="80"/>
      <c r="AR790" s="80"/>
      <c r="AS790" s="80"/>
      <c r="AT790" s="80"/>
      <c r="AU790" s="80"/>
      <c r="AV790" s="80"/>
      <c r="AW790" s="80"/>
      <c r="AX790" s="80"/>
      <c r="AY790" s="80"/>
      <c r="AZ790" s="80"/>
    </row>
    <row r="791" spans="1:52" ht="12.75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80"/>
      <c r="AF791" s="80"/>
      <c r="AG791" s="80"/>
      <c r="AH791" s="80"/>
      <c r="AI791" s="80"/>
      <c r="AJ791" s="80"/>
      <c r="AK791" s="80"/>
      <c r="AL791" s="80"/>
      <c r="AM791" s="80"/>
      <c r="AN791" s="80"/>
      <c r="AO791" s="80"/>
      <c r="AP791" s="80"/>
      <c r="AQ791" s="80"/>
      <c r="AR791" s="80"/>
      <c r="AS791" s="80"/>
      <c r="AT791" s="80"/>
      <c r="AU791" s="80"/>
      <c r="AV791" s="80"/>
      <c r="AW791" s="80"/>
      <c r="AX791" s="80"/>
      <c r="AY791" s="80"/>
      <c r="AZ791" s="80"/>
    </row>
    <row r="792" spans="1:52" ht="12.75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80"/>
      <c r="AF792" s="80"/>
      <c r="AG792" s="80"/>
      <c r="AH792" s="80"/>
      <c r="AI792" s="80"/>
      <c r="AJ792" s="80"/>
      <c r="AK792" s="80"/>
      <c r="AL792" s="80"/>
      <c r="AM792" s="80"/>
      <c r="AN792" s="80"/>
      <c r="AO792" s="80"/>
      <c r="AP792" s="80"/>
      <c r="AQ792" s="80"/>
      <c r="AR792" s="80"/>
      <c r="AS792" s="80"/>
      <c r="AT792" s="80"/>
      <c r="AU792" s="80"/>
      <c r="AV792" s="80"/>
      <c r="AW792" s="80"/>
      <c r="AX792" s="80"/>
      <c r="AY792" s="80"/>
      <c r="AZ792" s="80"/>
    </row>
    <row r="793" spans="1:52" ht="12.75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80"/>
      <c r="AF793" s="80"/>
      <c r="AG793" s="80"/>
      <c r="AH793" s="80"/>
      <c r="AI793" s="80"/>
      <c r="AJ793" s="80"/>
      <c r="AK793" s="80"/>
      <c r="AL793" s="80"/>
      <c r="AM793" s="80"/>
      <c r="AN793" s="80"/>
      <c r="AO793" s="80"/>
      <c r="AP793" s="80"/>
      <c r="AQ793" s="80"/>
      <c r="AR793" s="80"/>
      <c r="AS793" s="80"/>
      <c r="AT793" s="80"/>
      <c r="AU793" s="80"/>
      <c r="AV793" s="80"/>
      <c r="AW793" s="80"/>
      <c r="AX793" s="80"/>
      <c r="AY793" s="80"/>
      <c r="AZ793" s="80"/>
    </row>
    <row r="794" spans="1:52" ht="12.75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80"/>
      <c r="AF794" s="80"/>
      <c r="AG794" s="80"/>
      <c r="AH794" s="80"/>
      <c r="AI794" s="80"/>
      <c r="AJ794" s="80"/>
      <c r="AK794" s="80"/>
      <c r="AL794" s="80"/>
      <c r="AM794" s="80"/>
      <c r="AN794" s="80"/>
      <c r="AO794" s="80"/>
      <c r="AP794" s="80"/>
      <c r="AQ794" s="80"/>
      <c r="AR794" s="80"/>
      <c r="AS794" s="80"/>
      <c r="AT794" s="80"/>
      <c r="AU794" s="80"/>
      <c r="AV794" s="80"/>
      <c r="AW794" s="80"/>
      <c r="AX794" s="80"/>
      <c r="AY794" s="80"/>
      <c r="AZ794" s="80"/>
    </row>
    <row r="795" spans="1:52" ht="12.75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80"/>
      <c r="AF795" s="80"/>
      <c r="AG795" s="80"/>
      <c r="AH795" s="80"/>
      <c r="AI795" s="80"/>
      <c r="AJ795" s="80"/>
      <c r="AK795" s="80"/>
      <c r="AL795" s="80"/>
      <c r="AM795" s="80"/>
      <c r="AN795" s="80"/>
      <c r="AO795" s="80"/>
      <c r="AP795" s="80"/>
      <c r="AQ795" s="80"/>
      <c r="AR795" s="80"/>
      <c r="AS795" s="80"/>
      <c r="AT795" s="80"/>
      <c r="AU795" s="80"/>
      <c r="AV795" s="80"/>
      <c r="AW795" s="80"/>
      <c r="AX795" s="80"/>
      <c r="AY795" s="80"/>
      <c r="AZ795" s="80"/>
    </row>
    <row r="796" spans="1:52" ht="12.75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80"/>
      <c r="AF796" s="80"/>
      <c r="AG796" s="80"/>
      <c r="AH796" s="80"/>
      <c r="AI796" s="80"/>
      <c r="AJ796" s="80"/>
      <c r="AK796" s="80"/>
      <c r="AL796" s="80"/>
      <c r="AM796" s="80"/>
      <c r="AN796" s="80"/>
      <c r="AO796" s="80"/>
      <c r="AP796" s="80"/>
      <c r="AQ796" s="80"/>
      <c r="AR796" s="80"/>
      <c r="AS796" s="80"/>
      <c r="AT796" s="80"/>
      <c r="AU796" s="80"/>
      <c r="AV796" s="80"/>
      <c r="AW796" s="80"/>
      <c r="AX796" s="80"/>
      <c r="AY796" s="80"/>
      <c r="AZ796" s="80"/>
    </row>
    <row r="797" spans="1:52" ht="12.75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80"/>
      <c r="AF797" s="80"/>
      <c r="AG797" s="80"/>
      <c r="AH797" s="80"/>
      <c r="AI797" s="80"/>
      <c r="AJ797" s="80"/>
      <c r="AK797" s="80"/>
      <c r="AL797" s="80"/>
      <c r="AM797" s="80"/>
      <c r="AN797" s="80"/>
      <c r="AO797" s="80"/>
      <c r="AP797" s="80"/>
      <c r="AQ797" s="80"/>
      <c r="AR797" s="80"/>
      <c r="AS797" s="80"/>
      <c r="AT797" s="80"/>
      <c r="AU797" s="80"/>
      <c r="AV797" s="80"/>
      <c r="AW797" s="80"/>
      <c r="AX797" s="80"/>
      <c r="AY797" s="80"/>
      <c r="AZ797" s="80"/>
    </row>
    <row r="798" spans="1:52" ht="12.75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80"/>
      <c r="AF798" s="80"/>
      <c r="AG798" s="80"/>
      <c r="AH798" s="80"/>
      <c r="AI798" s="80"/>
      <c r="AJ798" s="80"/>
      <c r="AK798" s="80"/>
      <c r="AL798" s="80"/>
      <c r="AM798" s="80"/>
      <c r="AN798" s="80"/>
      <c r="AO798" s="80"/>
      <c r="AP798" s="80"/>
      <c r="AQ798" s="80"/>
      <c r="AR798" s="80"/>
      <c r="AS798" s="80"/>
      <c r="AT798" s="80"/>
      <c r="AU798" s="80"/>
      <c r="AV798" s="80"/>
      <c r="AW798" s="80"/>
      <c r="AX798" s="80"/>
      <c r="AY798" s="80"/>
      <c r="AZ798" s="80"/>
    </row>
    <row r="799" spans="1:52" ht="12.75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80"/>
      <c r="AF799" s="80"/>
      <c r="AG799" s="80"/>
      <c r="AH799" s="80"/>
      <c r="AI799" s="80"/>
      <c r="AJ799" s="80"/>
      <c r="AK799" s="80"/>
      <c r="AL799" s="80"/>
      <c r="AM799" s="80"/>
      <c r="AN799" s="80"/>
      <c r="AO799" s="80"/>
      <c r="AP799" s="80"/>
      <c r="AQ799" s="80"/>
      <c r="AR799" s="80"/>
      <c r="AS799" s="80"/>
      <c r="AT799" s="80"/>
      <c r="AU799" s="80"/>
      <c r="AV799" s="80"/>
      <c r="AW799" s="80"/>
      <c r="AX799" s="80"/>
      <c r="AY799" s="80"/>
      <c r="AZ799" s="80"/>
    </row>
    <row r="800" spans="1:52" ht="12.75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80"/>
      <c r="AF800" s="80"/>
      <c r="AG800" s="80"/>
      <c r="AH800" s="80"/>
      <c r="AI800" s="80"/>
      <c r="AJ800" s="80"/>
      <c r="AK800" s="80"/>
      <c r="AL800" s="80"/>
      <c r="AM800" s="80"/>
      <c r="AN800" s="80"/>
      <c r="AO800" s="80"/>
      <c r="AP800" s="80"/>
      <c r="AQ800" s="80"/>
      <c r="AR800" s="80"/>
      <c r="AS800" s="80"/>
      <c r="AT800" s="80"/>
      <c r="AU800" s="80"/>
      <c r="AV800" s="80"/>
      <c r="AW800" s="80"/>
      <c r="AX800" s="80"/>
      <c r="AY800" s="80"/>
      <c r="AZ800" s="80"/>
    </row>
    <row r="801" spans="1:52" ht="12.75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80"/>
      <c r="AF801" s="80"/>
      <c r="AG801" s="80"/>
      <c r="AH801" s="80"/>
      <c r="AI801" s="80"/>
      <c r="AJ801" s="80"/>
      <c r="AK801" s="80"/>
      <c r="AL801" s="80"/>
      <c r="AM801" s="80"/>
      <c r="AN801" s="80"/>
      <c r="AO801" s="80"/>
      <c r="AP801" s="80"/>
      <c r="AQ801" s="80"/>
      <c r="AR801" s="80"/>
      <c r="AS801" s="80"/>
      <c r="AT801" s="80"/>
      <c r="AU801" s="80"/>
      <c r="AV801" s="80"/>
      <c r="AW801" s="80"/>
      <c r="AX801" s="80"/>
      <c r="AY801" s="80"/>
      <c r="AZ801" s="80"/>
    </row>
    <row r="802" spans="1:52" ht="12.75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80"/>
      <c r="AF802" s="80"/>
      <c r="AG802" s="80"/>
      <c r="AH802" s="80"/>
      <c r="AI802" s="80"/>
      <c r="AJ802" s="80"/>
      <c r="AK802" s="80"/>
      <c r="AL802" s="80"/>
      <c r="AM802" s="80"/>
      <c r="AN802" s="80"/>
      <c r="AO802" s="80"/>
      <c r="AP802" s="80"/>
      <c r="AQ802" s="80"/>
      <c r="AR802" s="80"/>
      <c r="AS802" s="80"/>
      <c r="AT802" s="80"/>
      <c r="AU802" s="80"/>
      <c r="AV802" s="80"/>
      <c r="AW802" s="80"/>
      <c r="AX802" s="80"/>
      <c r="AY802" s="80"/>
      <c r="AZ802" s="80"/>
    </row>
    <row r="803" spans="1:52" ht="12.75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80"/>
      <c r="AF803" s="80"/>
      <c r="AG803" s="80"/>
      <c r="AH803" s="80"/>
      <c r="AI803" s="80"/>
      <c r="AJ803" s="80"/>
      <c r="AK803" s="80"/>
      <c r="AL803" s="80"/>
      <c r="AM803" s="80"/>
      <c r="AN803" s="80"/>
      <c r="AO803" s="80"/>
      <c r="AP803" s="80"/>
      <c r="AQ803" s="80"/>
      <c r="AR803" s="80"/>
      <c r="AS803" s="80"/>
      <c r="AT803" s="80"/>
      <c r="AU803" s="80"/>
      <c r="AV803" s="80"/>
      <c r="AW803" s="80"/>
      <c r="AX803" s="80"/>
      <c r="AY803" s="80"/>
      <c r="AZ803" s="80"/>
    </row>
    <row r="804" spans="1:52" ht="12.75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80"/>
      <c r="AF804" s="80"/>
      <c r="AG804" s="80"/>
      <c r="AH804" s="80"/>
      <c r="AI804" s="80"/>
      <c r="AJ804" s="80"/>
      <c r="AK804" s="80"/>
      <c r="AL804" s="80"/>
      <c r="AM804" s="80"/>
      <c r="AN804" s="80"/>
      <c r="AO804" s="80"/>
      <c r="AP804" s="80"/>
      <c r="AQ804" s="80"/>
      <c r="AR804" s="80"/>
      <c r="AS804" s="80"/>
      <c r="AT804" s="80"/>
      <c r="AU804" s="80"/>
      <c r="AV804" s="80"/>
      <c r="AW804" s="80"/>
      <c r="AX804" s="80"/>
      <c r="AY804" s="80"/>
      <c r="AZ804" s="80"/>
    </row>
    <row r="805" spans="1:52" ht="12.75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80"/>
      <c r="AF805" s="80"/>
      <c r="AG805" s="80"/>
      <c r="AH805" s="80"/>
      <c r="AI805" s="80"/>
      <c r="AJ805" s="80"/>
      <c r="AK805" s="80"/>
      <c r="AL805" s="80"/>
      <c r="AM805" s="80"/>
      <c r="AN805" s="80"/>
      <c r="AO805" s="80"/>
      <c r="AP805" s="80"/>
      <c r="AQ805" s="80"/>
      <c r="AR805" s="80"/>
      <c r="AS805" s="80"/>
      <c r="AT805" s="80"/>
      <c r="AU805" s="80"/>
      <c r="AV805" s="80"/>
      <c r="AW805" s="80"/>
      <c r="AX805" s="80"/>
      <c r="AY805" s="80"/>
      <c r="AZ805" s="80"/>
    </row>
    <row r="806" spans="1:52" ht="12.75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80"/>
      <c r="AF806" s="80"/>
      <c r="AG806" s="80"/>
      <c r="AH806" s="80"/>
      <c r="AI806" s="80"/>
      <c r="AJ806" s="80"/>
      <c r="AK806" s="80"/>
      <c r="AL806" s="80"/>
      <c r="AM806" s="80"/>
      <c r="AN806" s="80"/>
      <c r="AO806" s="80"/>
      <c r="AP806" s="80"/>
      <c r="AQ806" s="80"/>
      <c r="AR806" s="80"/>
      <c r="AS806" s="80"/>
      <c r="AT806" s="80"/>
      <c r="AU806" s="80"/>
      <c r="AV806" s="80"/>
      <c r="AW806" s="80"/>
      <c r="AX806" s="80"/>
      <c r="AY806" s="80"/>
      <c r="AZ806" s="80"/>
    </row>
    <row r="807" spans="1:52" ht="12.75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80"/>
      <c r="AF807" s="80"/>
      <c r="AG807" s="80"/>
      <c r="AH807" s="80"/>
      <c r="AI807" s="80"/>
      <c r="AJ807" s="80"/>
      <c r="AK807" s="80"/>
      <c r="AL807" s="80"/>
      <c r="AM807" s="80"/>
      <c r="AN807" s="80"/>
      <c r="AO807" s="80"/>
      <c r="AP807" s="80"/>
      <c r="AQ807" s="80"/>
      <c r="AR807" s="80"/>
      <c r="AS807" s="80"/>
      <c r="AT807" s="80"/>
      <c r="AU807" s="80"/>
      <c r="AV807" s="80"/>
      <c r="AW807" s="80"/>
      <c r="AX807" s="80"/>
      <c r="AY807" s="80"/>
      <c r="AZ807" s="80"/>
    </row>
    <row r="808" spans="1:52" ht="12.75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80"/>
      <c r="AF808" s="80"/>
      <c r="AG808" s="80"/>
      <c r="AH808" s="80"/>
      <c r="AI808" s="80"/>
      <c r="AJ808" s="80"/>
      <c r="AK808" s="80"/>
      <c r="AL808" s="80"/>
      <c r="AM808" s="80"/>
      <c r="AN808" s="80"/>
      <c r="AO808" s="80"/>
      <c r="AP808" s="80"/>
      <c r="AQ808" s="80"/>
      <c r="AR808" s="80"/>
      <c r="AS808" s="80"/>
      <c r="AT808" s="80"/>
      <c r="AU808" s="80"/>
      <c r="AV808" s="80"/>
      <c r="AW808" s="80"/>
      <c r="AX808" s="80"/>
      <c r="AY808" s="80"/>
      <c r="AZ808" s="80"/>
    </row>
    <row r="809" spans="1:52" ht="12.75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80"/>
      <c r="AF809" s="80"/>
      <c r="AG809" s="80"/>
      <c r="AH809" s="80"/>
      <c r="AI809" s="80"/>
      <c r="AJ809" s="80"/>
      <c r="AK809" s="80"/>
      <c r="AL809" s="80"/>
      <c r="AM809" s="80"/>
      <c r="AN809" s="80"/>
      <c r="AO809" s="80"/>
      <c r="AP809" s="80"/>
      <c r="AQ809" s="80"/>
      <c r="AR809" s="80"/>
      <c r="AS809" s="80"/>
      <c r="AT809" s="80"/>
      <c r="AU809" s="80"/>
      <c r="AV809" s="80"/>
      <c r="AW809" s="80"/>
      <c r="AX809" s="80"/>
      <c r="AY809" s="80"/>
      <c r="AZ809" s="80"/>
    </row>
    <row r="810" spans="1:52" ht="12.75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80"/>
      <c r="AF810" s="80"/>
      <c r="AG810" s="80"/>
      <c r="AH810" s="80"/>
      <c r="AI810" s="80"/>
      <c r="AJ810" s="80"/>
      <c r="AK810" s="80"/>
      <c r="AL810" s="80"/>
      <c r="AM810" s="80"/>
      <c r="AN810" s="80"/>
      <c r="AO810" s="80"/>
      <c r="AP810" s="80"/>
      <c r="AQ810" s="80"/>
      <c r="AR810" s="80"/>
      <c r="AS810" s="80"/>
      <c r="AT810" s="80"/>
      <c r="AU810" s="80"/>
      <c r="AV810" s="80"/>
      <c r="AW810" s="80"/>
      <c r="AX810" s="80"/>
      <c r="AY810" s="80"/>
      <c r="AZ810" s="80"/>
    </row>
    <row r="811" spans="1:52" ht="12.75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80"/>
      <c r="AF811" s="80"/>
      <c r="AG811" s="80"/>
      <c r="AH811" s="80"/>
      <c r="AI811" s="80"/>
      <c r="AJ811" s="80"/>
      <c r="AK811" s="80"/>
      <c r="AL811" s="80"/>
      <c r="AM811" s="80"/>
      <c r="AN811" s="80"/>
      <c r="AO811" s="80"/>
      <c r="AP811" s="80"/>
      <c r="AQ811" s="80"/>
      <c r="AR811" s="80"/>
      <c r="AS811" s="80"/>
      <c r="AT811" s="80"/>
      <c r="AU811" s="80"/>
      <c r="AV811" s="80"/>
      <c r="AW811" s="80"/>
      <c r="AX811" s="80"/>
      <c r="AY811" s="80"/>
      <c r="AZ811" s="80"/>
    </row>
    <row r="812" spans="1:52" ht="12.75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80"/>
      <c r="AF812" s="80"/>
      <c r="AG812" s="80"/>
      <c r="AH812" s="80"/>
      <c r="AI812" s="80"/>
      <c r="AJ812" s="80"/>
      <c r="AK812" s="80"/>
      <c r="AL812" s="80"/>
      <c r="AM812" s="80"/>
      <c r="AN812" s="80"/>
      <c r="AO812" s="80"/>
      <c r="AP812" s="80"/>
      <c r="AQ812" s="80"/>
      <c r="AR812" s="80"/>
      <c r="AS812" s="80"/>
      <c r="AT812" s="80"/>
      <c r="AU812" s="80"/>
      <c r="AV812" s="80"/>
      <c r="AW812" s="80"/>
      <c r="AX812" s="80"/>
      <c r="AY812" s="80"/>
      <c r="AZ812" s="80"/>
    </row>
    <row r="813" spans="1:52" ht="12.75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80"/>
      <c r="AF813" s="80"/>
      <c r="AG813" s="80"/>
      <c r="AH813" s="80"/>
      <c r="AI813" s="80"/>
      <c r="AJ813" s="80"/>
      <c r="AK813" s="80"/>
      <c r="AL813" s="80"/>
      <c r="AM813" s="80"/>
      <c r="AN813" s="80"/>
      <c r="AO813" s="80"/>
      <c r="AP813" s="80"/>
      <c r="AQ813" s="80"/>
      <c r="AR813" s="80"/>
      <c r="AS813" s="80"/>
      <c r="AT813" s="80"/>
      <c r="AU813" s="80"/>
      <c r="AV813" s="80"/>
      <c r="AW813" s="80"/>
      <c r="AX813" s="80"/>
      <c r="AY813" s="80"/>
      <c r="AZ813" s="80"/>
    </row>
    <row r="814" spans="1:52" ht="12.75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80"/>
      <c r="AF814" s="80"/>
      <c r="AG814" s="80"/>
      <c r="AH814" s="80"/>
      <c r="AI814" s="80"/>
      <c r="AJ814" s="80"/>
      <c r="AK814" s="80"/>
      <c r="AL814" s="80"/>
      <c r="AM814" s="80"/>
      <c r="AN814" s="80"/>
      <c r="AO814" s="80"/>
      <c r="AP814" s="80"/>
      <c r="AQ814" s="80"/>
      <c r="AR814" s="80"/>
      <c r="AS814" s="80"/>
      <c r="AT814" s="80"/>
      <c r="AU814" s="80"/>
      <c r="AV814" s="80"/>
      <c r="AW814" s="80"/>
      <c r="AX814" s="80"/>
      <c r="AY814" s="80"/>
      <c r="AZ814" s="80"/>
    </row>
    <row r="815" spans="1:52" ht="12.75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80"/>
      <c r="AF815" s="80"/>
      <c r="AG815" s="80"/>
      <c r="AH815" s="80"/>
      <c r="AI815" s="80"/>
      <c r="AJ815" s="80"/>
      <c r="AK815" s="80"/>
      <c r="AL815" s="80"/>
      <c r="AM815" s="80"/>
      <c r="AN815" s="80"/>
      <c r="AO815" s="80"/>
      <c r="AP815" s="80"/>
      <c r="AQ815" s="80"/>
      <c r="AR815" s="80"/>
      <c r="AS815" s="80"/>
      <c r="AT815" s="80"/>
      <c r="AU815" s="80"/>
      <c r="AV815" s="80"/>
      <c r="AW815" s="80"/>
      <c r="AX815" s="80"/>
      <c r="AY815" s="80"/>
      <c r="AZ815" s="80"/>
    </row>
    <row r="816" spans="1:52" ht="12.75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80"/>
      <c r="AF816" s="80"/>
      <c r="AG816" s="80"/>
      <c r="AH816" s="80"/>
      <c r="AI816" s="80"/>
      <c r="AJ816" s="80"/>
      <c r="AK816" s="80"/>
      <c r="AL816" s="80"/>
      <c r="AM816" s="80"/>
      <c r="AN816" s="80"/>
      <c r="AO816" s="80"/>
      <c r="AP816" s="80"/>
      <c r="AQ816" s="80"/>
      <c r="AR816" s="80"/>
      <c r="AS816" s="80"/>
      <c r="AT816" s="80"/>
      <c r="AU816" s="80"/>
      <c r="AV816" s="80"/>
      <c r="AW816" s="80"/>
      <c r="AX816" s="80"/>
      <c r="AY816" s="80"/>
      <c r="AZ816" s="80"/>
    </row>
    <row r="817" spans="1:52" ht="12.75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80"/>
      <c r="AF817" s="80"/>
      <c r="AG817" s="80"/>
      <c r="AH817" s="80"/>
      <c r="AI817" s="80"/>
      <c r="AJ817" s="80"/>
      <c r="AK817" s="80"/>
      <c r="AL817" s="80"/>
      <c r="AM817" s="80"/>
      <c r="AN817" s="80"/>
      <c r="AO817" s="80"/>
      <c r="AP817" s="80"/>
      <c r="AQ817" s="80"/>
      <c r="AR817" s="80"/>
      <c r="AS817" s="80"/>
      <c r="AT817" s="80"/>
      <c r="AU817" s="80"/>
      <c r="AV817" s="80"/>
      <c r="AW817" s="80"/>
      <c r="AX817" s="80"/>
      <c r="AY817" s="80"/>
      <c r="AZ817" s="80"/>
    </row>
    <row r="818" spans="1:52" ht="12.75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80"/>
      <c r="AF818" s="80"/>
      <c r="AG818" s="80"/>
      <c r="AH818" s="80"/>
      <c r="AI818" s="80"/>
      <c r="AJ818" s="80"/>
      <c r="AK818" s="80"/>
      <c r="AL818" s="80"/>
      <c r="AM818" s="80"/>
      <c r="AN818" s="80"/>
      <c r="AO818" s="80"/>
      <c r="AP818" s="80"/>
      <c r="AQ818" s="80"/>
      <c r="AR818" s="80"/>
      <c r="AS818" s="80"/>
      <c r="AT818" s="80"/>
      <c r="AU818" s="80"/>
      <c r="AV818" s="80"/>
      <c r="AW818" s="80"/>
      <c r="AX818" s="80"/>
      <c r="AY818" s="80"/>
      <c r="AZ818" s="80"/>
    </row>
    <row r="819" spans="1:52" ht="12.75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80"/>
      <c r="AF819" s="80"/>
      <c r="AG819" s="80"/>
      <c r="AH819" s="80"/>
      <c r="AI819" s="80"/>
      <c r="AJ819" s="80"/>
      <c r="AK819" s="80"/>
      <c r="AL819" s="80"/>
      <c r="AM819" s="80"/>
      <c r="AN819" s="80"/>
      <c r="AO819" s="80"/>
      <c r="AP819" s="80"/>
      <c r="AQ819" s="80"/>
      <c r="AR819" s="80"/>
      <c r="AS819" s="80"/>
      <c r="AT819" s="80"/>
      <c r="AU819" s="80"/>
      <c r="AV819" s="80"/>
      <c r="AW819" s="80"/>
      <c r="AX819" s="80"/>
      <c r="AY819" s="80"/>
      <c r="AZ819" s="80"/>
    </row>
    <row r="820" spans="1:52" ht="12.75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80"/>
      <c r="AF820" s="80"/>
      <c r="AG820" s="80"/>
      <c r="AH820" s="80"/>
      <c r="AI820" s="80"/>
      <c r="AJ820" s="80"/>
      <c r="AK820" s="80"/>
      <c r="AL820" s="80"/>
      <c r="AM820" s="80"/>
      <c r="AN820" s="80"/>
      <c r="AO820" s="80"/>
      <c r="AP820" s="80"/>
      <c r="AQ820" s="80"/>
      <c r="AR820" s="80"/>
      <c r="AS820" s="80"/>
      <c r="AT820" s="80"/>
      <c r="AU820" s="80"/>
      <c r="AV820" s="80"/>
      <c r="AW820" s="80"/>
      <c r="AX820" s="80"/>
      <c r="AY820" s="80"/>
      <c r="AZ820" s="80"/>
    </row>
    <row r="821" spans="1:52" ht="12.75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80"/>
      <c r="AF821" s="80"/>
      <c r="AG821" s="80"/>
      <c r="AH821" s="80"/>
      <c r="AI821" s="80"/>
      <c r="AJ821" s="80"/>
      <c r="AK821" s="80"/>
      <c r="AL821" s="80"/>
      <c r="AM821" s="80"/>
      <c r="AN821" s="80"/>
      <c r="AO821" s="80"/>
      <c r="AP821" s="80"/>
      <c r="AQ821" s="80"/>
      <c r="AR821" s="80"/>
      <c r="AS821" s="80"/>
      <c r="AT821" s="80"/>
      <c r="AU821" s="80"/>
      <c r="AV821" s="80"/>
      <c r="AW821" s="80"/>
      <c r="AX821" s="80"/>
      <c r="AY821" s="80"/>
      <c r="AZ821" s="80"/>
    </row>
    <row r="822" spans="1:52" ht="12.75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80"/>
      <c r="AF822" s="80"/>
      <c r="AG822" s="80"/>
      <c r="AH822" s="80"/>
      <c r="AI822" s="80"/>
      <c r="AJ822" s="80"/>
      <c r="AK822" s="80"/>
      <c r="AL822" s="80"/>
      <c r="AM822" s="80"/>
      <c r="AN822" s="80"/>
      <c r="AO822" s="80"/>
      <c r="AP822" s="80"/>
      <c r="AQ822" s="80"/>
      <c r="AR822" s="80"/>
      <c r="AS822" s="80"/>
      <c r="AT822" s="80"/>
      <c r="AU822" s="80"/>
      <c r="AV822" s="80"/>
      <c r="AW822" s="80"/>
      <c r="AX822" s="80"/>
      <c r="AY822" s="80"/>
      <c r="AZ822" s="80"/>
    </row>
    <row r="823" spans="1:52" ht="12.75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80"/>
      <c r="AF823" s="80"/>
      <c r="AG823" s="80"/>
      <c r="AH823" s="80"/>
      <c r="AI823" s="80"/>
      <c r="AJ823" s="80"/>
      <c r="AK823" s="80"/>
      <c r="AL823" s="80"/>
      <c r="AM823" s="80"/>
      <c r="AN823" s="80"/>
      <c r="AO823" s="80"/>
      <c r="AP823" s="80"/>
      <c r="AQ823" s="80"/>
      <c r="AR823" s="80"/>
      <c r="AS823" s="80"/>
      <c r="AT823" s="80"/>
      <c r="AU823" s="80"/>
      <c r="AV823" s="80"/>
      <c r="AW823" s="80"/>
      <c r="AX823" s="80"/>
      <c r="AY823" s="80"/>
      <c r="AZ823" s="80"/>
    </row>
    <row r="824" spans="1:52" ht="12.75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80"/>
      <c r="AF824" s="80"/>
      <c r="AG824" s="80"/>
      <c r="AH824" s="80"/>
      <c r="AI824" s="80"/>
      <c r="AJ824" s="80"/>
      <c r="AK824" s="80"/>
      <c r="AL824" s="80"/>
      <c r="AM824" s="80"/>
      <c r="AN824" s="80"/>
      <c r="AO824" s="80"/>
      <c r="AP824" s="80"/>
      <c r="AQ824" s="80"/>
      <c r="AR824" s="80"/>
      <c r="AS824" s="80"/>
      <c r="AT824" s="80"/>
      <c r="AU824" s="80"/>
      <c r="AV824" s="80"/>
      <c r="AW824" s="80"/>
      <c r="AX824" s="80"/>
      <c r="AY824" s="80"/>
      <c r="AZ824" s="80"/>
    </row>
    <row r="825" spans="1:52" ht="12.75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80"/>
      <c r="AF825" s="80"/>
      <c r="AG825" s="80"/>
      <c r="AH825" s="80"/>
      <c r="AI825" s="80"/>
      <c r="AJ825" s="80"/>
      <c r="AK825" s="80"/>
      <c r="AL825" s="80"/>
      <c r="AM825" s="80"/>
      <c r="AN825" s="80"/>
      <c r="AO825" s="80"/>
      <c r="AP825" s="80"/>
      <c r="AQ825" s="80"/>
      <c r="AR825" s="80"/>
      <c r="AS825" s="80"/>
      <c r="AT825" s="80"/>
      <c r="AU825" s="80"/>
      <c r="AV825" s="80"/>
      <c r="AW825" s="80"/>
      <c r="AX825" s="80"/>
      <c r="AY825" s="80"/>
      <c r="AZ825" s="80"/>
    </row>
    <row r="826" spans="1:52" ht="12.75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80"/>
      <c r="AF826" s="80"/>
      <c r="AG826" s="80"/>
      <c r="AH826" s="80"/>
      <c r="AI826" s="80"/>
      <c r="AJ826" s="80"/>
      <c r="AK826" s="80"/>
      <c r="AL826" s="80"/>
      <c r="AM826" s="80"/>
      <c r="AN826" s="80"/>
      <c r="AO826" s="80"/>
      <c r="AP826" s="80"/>
      <c r="AQ826" s="80"/>
      <c r="AR826" s="80"/>
      <c r="AS826" s="80"/>
      <c r="AT826" s="80"/>
      <c r="AU826" s="80"/>
      <c r="AV826" s="80"/>
      <c r="AW826" s="80"/>
      <c r="AX826" s="80"/>
      <c r="AY826" s="80"/>
      <c r="AZ826" s="80"/>
    </row>
    <row r="827" spans="1:52" ht="12.75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80"/>
      <c r="AF827" s="80"/>
      <c r="AG827" s="80"/>
      <c r="AH827" s="80"/>
      <c r="AI827" s="80"/>
      <c r="AJ827" s="80"/>
      <c r="AK827" s="80"/>
      <c r="AL827" s="80"/>
      <c r="AM827" s="80"/>
      <c r="AN827" s="80"/>
      <c r="AO827" s="80"/>
      <c r="AP827" s="80"/>
      <c r="AQ827" s="80"/>
      <c r="AR827" s="80"/>
      <c r="AS827" s="80"/>
      <c r="AT827" s="80"/>
      <c r="AU827" s="80"/>
      <c r="AV827" s="80"/>
      <c r="AW827" s="80"/>
      <c r="AX827" s="80"/>
      <c r="AY827" s="80"/>
      <c r="AZ827" s="80"/>
    </row>
    <row r="828" spans="1:52" ht="12.75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80"/>
      <c r="AF828" s="80"/>
      <c r="AG828" s="80"/>
      <c r="AH828" s="80"/>
      <c r="AI828" s="80"/>
      <c r="AJ828" s="80"/>
      <c r="AK828" s="80"/>
      <c r="AL828" s="80"/>
      <c r="AM828" s="80"/>
      <c r="AN828" s="80"/>
      <c r="AO828" s="80"/>
      <c r="AP828" s="80"/>
      <c r="AQ828" s="80"/>
      <c r="AR828" s="80"/>
      <c r="AS828" s="80"/>
      <c r="AT828" s="80"/>
      <c r="AU828" s="80"/>
      <c r="AV828" s="80"/>
      <c r="AW828" s="80"/>
      <c r="AX828" s="80"/>
      <c r="AY828" s="80"/>
      <c r="AZ828" s="80"/>
    </row>
    <row r="829" spans="1:52" ht="12.75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80"/>
      <c r="AF829" s="80"/>
      <c r="AG829" s="80"/>
      <c r="AH829" s="80"/>
      <c r="AI829" s="80"/>
      <c r="AJ829" s="80"/>
      <c r="AK829" s="80"/>
      <c r="AL829" s="80"/>
      <c r="AM829" s="80"/>
      <c r="AN829" s="80"/>
      <c r="AO829" s="80"/>
      <c r="AP829" s="80"/>
      <c r="AQ829" s="80"/>
      <c r="AR829" s="80"/>
      <c r="AS829" s="80"/>
      <c r="AT829" s="80"/>
      <c r="AU829" s="80"/>
      <c r="AV829" s="80"/>
      <c r="AW829" s="80"/>
      <c r="AX829" s="80"/>
      <c r="AY829" s="80"/>
      <c r="AZ829" s="80"/>
    </row>
    <row r="830" spans="1:52" ht="12.75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80"/>
      <c r="AF830" s="80"/>
      <c r="AG830" s="80"/>
      <c r="AH830" s="80"/>
      <c r="AI830" s="80"/>
      <c r="AJ830" s="80"/>
      <c r="AK830" s="80"/>
      <c r="AL830" s="80"/>
      <c r="AM830" s="80"/>
      <c r="AN830" s="80"/>
      <c r="AO830" s="80"/>
      <c r="AP830" s="80"/>
      <c r="AQ830" s="80"/>
      <c r="AR830" s="80"/>
      <c r="AS830" s="80"/>
      <c r="AT830" s="80"/>
      <c r="AU830" s="80"/>
      <c r="AV830" s="80"/>
      <c r="AW830" s="80"/>
      <c r="AX830" s="80"/>
      <c r="AY830" s="80"/>
      <c r="AZ830" s="80"/>
    </row>
    <row r="831" spans="1:52" ht="12.75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80"/>
      <c r="AF831" s="80"/>
      <c r="AG831" s="80"/>
      <c r="AH831" s="80"/>
      <c r="AI831" s="80"/>
      <c r="AJ831" s="80"/>
      <c r="AK831" s="80"/>
      <c r="AL831" s="80"/>
      <c r="AM831" s="80"/>
      <c r="AN831" s="80"/>
      <c r="AO831" s="80"/>
      <c r="AP831" s="80"/>
      <c r="AQ831" s="80"/>
      <c r="AR831" s="80"/>
      <c r="AS831" s="80"/>
      <c r="AT831" s="80"/>
      <c r="AU831" s="80"/>
      <c r="AV831" s="80"/>
      <c r="AW831" s="80"/>
      <c r="AX831" s="80"/>
      <c r="AY831" s="80"/>
      <c r="AZ831" s="80"/>
    </row>
    <row r="832" spans="1:52" ht="12.75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80"/>
      <c r="AF832" s="80"/>
      <c r="AG832" s="80"/>
      <c r="AH832" s="80"/>
      <c r="AI832" s="80"/>
      <c r="AJ832" s="80"/>
      <c r="AK832" s="80"/>
      <c r="AL832" s="80"/>
      <c r="AM832" s="80"/>
      <c r="AN832" s="80"/>
      <c r="AO832" s="80"/>
      <c r="AP832" s="80"/>
      <c r="AQ832" s="80"/>
      <c r="AR832" s="80"/>
      <c r="AS832" s="80"/>
      <c r="AT832" s="80"/>
      <c r="AU832" s="80"/>
      <c r="AV832" s="80"/>
      <c r="AW832" s="80"/>
      <c r="AX832" s="80"/>
      <c r="AY832" s="80"/>
      <c r="AZ832" s="80"/>
    </row>
    <row r="833" spans="1:52" ht="12.75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80"/>
      <c r="AF833" s="80"/>
      <c r="AG833" s="80"/>
      <c r="AH833" s="80"/>
      <c r="AI833" s="80"/>
      <c r="AJ833" s="80"/>
      <c r="AK833" s="80"/>
      <c r="AL833" s="80"/>
      <c r="AM833" s="80"/>
      <c r="AN833" s="80"/>
      <c r="AO833" s="80"/>
      <c r="AP833" s="80"/>
      <c r="AQ833" s="80"/>
      <c r="AR833" s="80"/>
      <c r="AS833" s="80"/>
      <c r="AT833" s="80"/>
      <c r="AU833" s="80"/>
      <c r="AV833" s="80"/>
      <c r="AW833" s="80"/>
      <c r="AX833" s="80"/>
      <c r="AY833" s="80"/>
      <c r="AZ833" s="80"/>
    </row>
    <row r="834" spans="1:52" ht="12.75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80"/>
      <c r="AF834" s="80"/>
      <c r="AG834" s="80"/>
      <c r="AH834" s="80"/>
      <c r="AI834" s="80"/>
      <c r="AJ834" s="80"/>
      <c r="AK834" s="80"/>
      <c r="AL834" s="80"/>
      <c r="AM834" s="80"/>
      <c r="AN834" s="80"/>
      <c r="AO834" s="80"/>
      <c r="AP834" s="80"/>
      <c r="AQ834" s="80"/>
      <c r="AR834" s="80"/>
      <c r="AS834" s="80"/>
      <c r="AT834" s="80"/>
      <c r="AU834" s="80"/>
      <c r="AV834" s="80"/>
      <c r="AW834" s="80"/>
      <c r="AX834" s="80"/>
      <c r="AY834" s="80"/>
      <c r="AZ834" s="80"/>
    </row>
    <row r="835" spans="1:52" ht="12.75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80"/>
      <c r="AF835" s="80"/>
      <c r="AG835" s="80"/>
      <c r="AH835" s="80"/>
      <c r="AI835" s="80"/>
      <c r="AJ835" s="80"/>
      <c r="AK835" s="80"/>
      <c r="AL835" s="80"/>
      <c r="AM835" s="80"/>
      <c r="AN835" s="80"/>
      <c r="AO835" s="80"/>
      <c r="AP835" s="80"/>
      <c r="AQ835" s="80"/>
      <c r="AR835" s="80"/>
      <c r="AS835" s="80"/>
      <c r="AT835" s="80"/>
      <c r="AU835" s="80"/>
      <c r="AV835" s="80"/>
      <c r="AW835" s="80"/>
      <c r="AX835" s="80"/>
      <c r="AY835" s="80"/>
      <c r="AZ835" s="80"/>
    </row>
    <row r="836" spans="1:52" ht="12.75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80"/>
      <c r="AF836" s="80"/>
      <c r="AG836" s="80"/>
      <c r="AH836" s="80"/>
      <c r="AI836" s="80"/>
      <c r="AJ836" s="80"/>
      <c r="AK836" s="80"/>
      <c r="AL836" s="80"/>
      <c r="AM836" s="80"/>
      <c r="AN836" s="80"/>
      <c r="AO836" s="80"/>
      <c r="AP836" s="80"/>
      <c r="AQ836" s="80"/>
      <c r="AR836" s="80"/>
      <c r="AS836" s="80"/>
      <c r="AT836" s="80"/>
      <c r="AU836" s="80"/>
      <c r="AV836" s="80"/>
      <c r="AW836" s="80"/>
      <c r="AX836" s="80"/>
      <c r="AY836" s="80"/>
      <c r="AZ836" s="80"/>
    </row>
    <row r="837" spans="1:52" ht="12.75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80"/>
      <c r="AF837" s="80"/>
      <c r="AG837" s="80"/>
      <c r="AH837" s="80"/>
      <c r="AI837" s="80"/>
      <c r="AJ837" s="80"/>
      <c r="AK837" s="80"/>
      <c r="AL837" s="80"/>
      <c r="AM837" s="80"/>
      <c r="AN837" s="80"/>
      <c r="AO837" s="80"/>
      <c r="AP837" s="80"/>
      <c r="AQ837" s="80"/>
      <c r="AR837" s="80"/>
      <c r="AS837" s="80"/>
      <c r="AT837" s="80"/>
      <c r="AU837" s="80"/>
      <c r="AV837" s="80"/>
      <c r="AW837" s="80"/>
      <c r="AX837" s="80"/>
      <c r="AY837" s="80"/>
      <c r="AZ837" s="80"/>
    </row>
    <row r="838" spans="1:52" ht="12.75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80"/>
      <c r="AF838" s="80"/>
      <c r="AG838" s="80"/>
      <c r="AH838" s="80"/>
      <c r="AI838" s="80"/>
      <c r="AJ838" s="80"/>
      <c r="AK838" s="80"/>
      <c r="AL838" s="80"/>
      <c r="AM838" s="80"/>
      <c r="AN838" s="80"/>
      <c r="AO838" s="80"/>
      <c r="AP838" s="80"/>
      <c r="AQ838" s="80"/>
      <c r="AR838" s="80"/>
      <c r="AS838" s="80"/>
      <c r="AT838" s="80"/>
      <c r="AU838" s="80"/>
      <c r="AV838" s="80"/>
      <c r="AW838" s="80"/>
      <c r="AX838" s="80"/>
      <c r="AY838" s="80"/>
      <c r="AZ838" s="80"/>
    </row>
    <row r="839" spans="1:52" ht="12.75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80"/>
      <c r="AF839" s="80"/>
      <c r="AG839" s="80"/>
      <c r="AH839" s="80"/>
      <c r="AI839" s="80"/>
      <c r="AJ839" s="80"/>
      <c r="AK839" s="80"/>
      <c r="AL839" s="80"/>
      <c r="AM839" s="80"/>
      <c r="AN839" s="80"/>
      <c r="AO839" s="80"/>
      <c r="AP839" s="80"/>
      <c r="AQ839" s="80"/>
      <c r="AR839" s="80"/>
      <c r="AS839" s="80"/>
      <c r="AT839" s="80"/>
      <c r="AU839" s="80"/>
      <c r="AV839" s="80"/>
      <c r="AW839" s="80"/>
      <c r="AX839" s="80"/>
      <c r="AY839" s="80"/>
      <c r="AZ839" s="80"/>
    </row>
    <row r="840" spans="1:52" ht="12.75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80"/>
      <c r="AF840" s="80"/>
      <c r="AG840" s="80"/>
      <c r="AH840" s="80"/>
      <c r="AI840" s="80"/>
      <c r="AJ840" s="80"/>
      <c r="AK840" s="80"/>
      <c r="AL840" s="80"/>
      <c r="AM840" s="80"/>
      <c r="AN840" s="80"/>
      <c r="AO840" s="80"/>
      <c r="AP840" s="80"/>
      <c r="AQ840" s="80"/>
      <c r="AR840" s="80"/>
      <c r="AS840" s="80"/>
      <c r="AT840" s="80"/>
      <c r="AU840" s="80"/>
      <c r="AV840" s="80"/>
      <c r="AW840" s="80"/>
      <c r="AX840" s="80"/>
      <c r="AY840" s="80"/>
      <c r="AZ840" s="80"/>
    </row>
    <row r="841" spans="1:52" ht="12.75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80"/>
      <c r="AF841" s="80"/>
      <c r="AG841" s="80"/>
      <c r="AH841" s="80"/>
      <c r="AI841" s="80"/>
      <c r="AJ841" s="80"/>
      <c r="AK841" s="80"/>
      <c r="AL841" s="80"/>
      <c r="AM841" s="80"/>
      <c r="AN841" s="80"/>
      <c r="AO841" s="80"/>
      <c r="AP841" s="80"/>
      <c r="AQ841" s="80"/>
      <c r="AR841" s="80"/>
      <c r="AS841" s="80"/>
      <c r="AT841" s="80"/>
      <c r="AU841" s="80"/>
      <c r="AV841" s="80"/>
      <c r="AW841" s="80"/>
      <c r="AX841" s="80"/>
      <c r="AY841" s="80"/>
      <c r="AZ841" s="80"/>
    </row>
    <row r="842" spans="1:52" ht="12.75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80"/>
      <c r="AF842" s="80"/>
      <c r="AG842" s="80"/>
      <c r="AH842" s="80"/>
      <c r="AI842" s="80"/>
      <c r="AJ842" s="80"/>
      <c r="AK842" s="80"/>
      <c r="AL842" s="80"/>
      <c r="AM842" s="80"/>
      <c r="AN842" s="80"/>
      <c r="AO842" s="80"/>
      <c r="AP842" s="80"/>
      <c r="AQ842" s="80"/>
      <c r="AR842" s="80"/>
      <c r="AS842" s="80"/>
      <c r="AT842" s="80"/>
      <c r="AU842" s="80"/>
      <c r="AV842" s="80"/>
      <c r="AW842" s="80"/>
      <c r="AX842" s="80"/>
      <c r="AY842" s="80"/>
      <c r="AZ842" s="80"/>
    </row>
    <row r="843" spans="1:52" ht="12.75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80"/>
      <c r="AF843" s="80"/>
      <c r="AG843" s="80"/>
      <c r="AH843" s="80"/>
      <c r="AI843" s="80"/>
      <c r="AJ843" s="80"/>
      <c r="AK843" s="80"/>
      <c r="AL843" s="80"/>
      <c r="AM843" s="80"/>
      <c r="AN843" s="80"/>
      <c r="AO843" s="80"/>
      <c r="AP843" s="80"/>
      <c r="AQ843" s="80"/>
      <c r="AR843" s="80"/>
      <c r="AS843" s="80"/>
      <c r="AT843" s="80"/>
      <c r="AU843" s="80"/>
      <c r="AV843" s="80"/>
      <c r="AW843" s="80"/>
      <c r="AX843" s="80"/>
      <c r="AY843" s="80"/>
      <c r="AZ843" s="80"/>
    </row>
    <row r="844" spans="1:52" ht="12.75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80"/>
      <c r="AF844" s="80"/>
      <c r="AG844" s="80"/>
      <c r="AH844" s="80"/>
      <c r="AI844" s="80"/>
      <c r="AJ844" s="80"/>
      <c r="AK844" s="80"/>
      <c r="AL844" s="80"/>
      <c r="AM844" s="80"/>
      <c r="AN844" s="80"/>
      <c r="AO844" s="80"/>
      <c r="AP844" s="80"/>
      <c r="AQ844" s="80"/>
      <c r="AR844" s="80"/>
      <c r="AS844" s="80"/>
      <c r="AT844" s="80"/>
      <c r="AU844" s="80"/>
      <c r="AV844" s="80"/>
      <c r="AW844" s="80"/>
      <c r="AX844" s="80"/>
      <c r="AY844" s="80"/>
      <c r="AZ844" s="80"/>
    </row>
    <row r="845" spans="1:52" ht="12.75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80"/>
      <c r="AF845" s="80"/>
      <c r="AG845" s="80"/>
      <c r="AH845" s="80"/>
      <c r="AI845" s="80"/>
      <c r="AJ845" s="80"/>
      <c r="AK845" s="80"/>
      <c r="AL845" s="80"/>
      <c r="AM845" s="80"/>
      <c r="AN845" s="80"/>
      <c r="AO845" s="80"/>
      <c r="AP845" s="80"/>
      <c r="AQ845" s="80"/>
      <c r="AR845" s="80"/>
      <c r="AS845" s="80"/>
      <c r="AT845" s="80"/>
      <c r="AU845" s="80"/>
      <c r="AV845" s="80"/>
      <c r="AW845" s="80"/>
      <c r="AX845" s="80"/>
      <c r="AY845" s="80"/>
      <c r="AZ845" s="80"/>
    </row>
    <row r="846" spans="1:52" ht="12.75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80"/>
      <c r="AF846" s="80"/>
      <c r="AG846" s="80"/>
      <c r="AH846" s="80"/>
      <c r="AI846" s="80"/>
      <c r="AJ846" s="80"/>
      <c r="AK846" s="80"/>
      <c r="AL846" s="80"/>
      <c r="AM846" s="80"/>
      <c r="AN846" s="80"/>
      <c r="AO846" s="80"/>
      <c r="AP846" s="80"/>
      <c r="AQ846" s="80"/>
      <c r="AR846" s="80"/>
      <c r="AS846" s="80"/>
      <c r="AT846" s="80"/>
      <c r="AU846" s="80"/>
      <c r="AV846" s="80"/>
      <c r="AW846" s="80"/>
      <c r="AX846" s="80"/>
      <c r="AY846" s="80"/>
      <c r="AZ846" s="80"/>
    </row>
    <row r="847" spans="1:52" ht="12.75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80"/>
      <c r="AF847" s="80"/>
      <c r="AG847" s="80"/>
      <c r="AH847" s="80"/>
      <c r="AI847" s="80"/>
      <c r="AJ847" s="80"/>
      <c r="AK847" s="80"/>
      <c r="AL847" s="80"/>
      <c r="AM847" s="80"/>
      <c r="AN847" s="80"/>
      <c r="AO847" s="80"/>
      <c r="AP847" s="80"/>
      <c r="AQ847" s="80"/>
      <c r="AR847" s="80"/>
      <c r="AS847" s="80"/>
      <c r="AT847" s="80"/>
      <c r="AU847" s="80"/>
      <c r="AV847" s="80"/>
      <c r="AW847" s="80"/>
      <c r="AX847" s="80"/>
      <c r="AY847" s="80"/>
      <c r="AZ847" s="80"/>
    </row>
    <row r="848" spans="1:52" ht="12.75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80"/>
      <c r="AF848" s="80"/>
      <c r="AG848" s="80"/>
      <c r="AH848" s="80"/>
      <c r="AI848" s="80"/>
      <c r="AJ848" s="80"/>
      <c r="AK848" s="80"/>
      <c r="AL848" s="80"/>
      <c r="AM848" s="80"/>
      <c r="AN848" s="80"/>
      <c r="AO848" s="80"/>
      <c r="AP848" s="80"/>
      <c r="AQ848" s="80"/>
      <c r="AR848" s="80"/>
      <c r="AS848" s="80"/>
      <c r="AT848" s="80"/>
      <c r="AU848" s="80"/>
      <c r="AV848" s="80"/>
      <c r="AW848" s="80"/>
      <c r="AX848" s="80"/>
      <c r="AY848" s="80"/>
      <c r="AZ848" s="80"/>
    </row>
    <row r="849" spans="1:52" ht="12.75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80"/>
      <c r="AF849" s="80"/>
      <c r="AG849" s="80"/>
      <c r="AH849" s="80"/>
      <c r="AI849" s="80"/>
      <c r="AJ849" s="80"/>
      <c r="AK849" s="80"/>
      <c r="AL849" s="80"/>
      <c r="AM849" s="80"/>
      <c r="AN849" s="80"/>
      <c r="AO849" s="80"/>
      <c r="AP849" s="80"/>
      <c r="AQ849" s="80"/>
      <c r="AR849" s="80"/>
      <c r="AS849" s="80"/>
      <c r="AT849" s="80"/>
      <c r="AU849" s="80"/>
      <c r="AV849" s="80"/>
      <c r="AW849" s="80"/>
      <c r="AX849" s="80"/>
      <c r="AY849" s="80"/>
      <c r="AZ849" s="80"/>
    </row>
    <row r="850" spans="1:52" ht="12.75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80"/>
      <c r="AF850" s="80"/>
      <c r="AG850" s="80"/>
      <c r="AH850" s="80"/>
      <c r="AI850" s="80"/>
      <c r="AJ850" s="80"/>
      <c r="AK850" s="80"/>
      <c r="AL850" s="80"/>
      <c r="AM850" s="80"/>
      <c r="AN850" s="80"/>
      <c r="AO850" s="80"/>
      <c r="AP850" s="80"/>
      <c r="AQ850" s="80"/>
      <c r="AR850" s="80"/>
      <c r="AS850" s="80"/>
      <c r="AT850" s="80"/>
      <c r="AU850" s="80"/>
      <c r="AV850" s="80"/>
      <c r="AW850" s="80"/>
      <c r="AX850" s="80"/>
      <c r="AY850" s="80"/>
      <c r="AZ850" s="80"/>
    </row>
    <row r="851" spans="1:52" ht="12.75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80"/>
      <c r="AF851" s="80"/>
      <c r="AG851" s="80"/>
      <c r="AH851" s="80"/>
      <c r="AI851" s="80"/>
      <c r="AJ851" s="80"/>
      <c r="AK851" s="80"/>
      <c r="AL851" s="80"/>
      <c r="AM851" s="80"/>
      <c r="AN851" s="80"/>
      <c r="AO851" s="80"/>
      <c r="AP851" s="80"/>
      <c r="AQ851" s="80"/>
      <c r="AR851" s="80"/>
      <c r="AS851" s="80"/>
      <c r="AT851" s="80"/>
      <c r="AU851" s="80"/>
      <c r="AV851" s="80"/>
      <c r="AW851" s="80"/>
      <c r="AX851" s="80"/>
      <c r="AY851" s="80"/>
      <c r="AZ851" s="80"/>
    </row>
    <row r="852" spans="1:52" ht="12.75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80"/>
      <c r="AF852" s="80"/>
      <c r="AG852" s="80"/>
      <c r="AH852" s="80"/>
      <c r="AI852" s="80"/>
      <c r="AJ852" s="80"/>
      <c r="AK852" s="80"/>
      <c r="AL852" s="80"/>
      <c r="AM852" s="80"/>
      <c r="AN852" s="80"/>
      <c r="AO852" s="80"/>
      <c r="AP852" s="80"/>
      <c r="AQ852" s="80"/>
      <c r="AR852" s="80"/>
      <c r="AS852" s="80"/>
      <c r="AT852" s="80"/>
      <c r="AU852" s="80"/>
      <c r="AV852" s="80"/>
      <c r="AW852" s="80"/>
      <c r="AX852" s="80"/>
      <c r="AY852" s="80"/>
      <c r="AZ852" s="80"/>
    </row>
    <row r="853" spans="1:52" ht="12.75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80"/>
      <c r="AF853" s="80"/>
      <c r="AG853" s="80"/>
      <c r="AH853" s="80"/>
      <c r="AI853" s="80"/>
      <c r="AJ853" s="80"/>
      <c r="AK853" s="80"/>
      <c r="AL853" s="80"/>
      <c r="AM853" s="80"/>
      <c r="AN853" s="80"/>
      <c r="AO853" s="80"/>
      <c r="AP853" s="80"/>
      <c r="AQ853" s="80"/>
      <c r="AR853" s="80"/>
      <c r="AS853" s="80"/>
      <c r="AT853" s="80"/>
      <c r="AU853" s="80"/>
      <c r="AV853" s="80"/>
      <c r="AW853" s="80"/>
      <c r="AX853" s="80"/>
      <c r="AY853" s="80"/>
      <c r="AZ853" s="80"/>
    </row>
    <row r="854" spans="1:52" ht="12.75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80"/>
      <c r="AF854" s="80"/>
      <c r="AG854" s="80"/>
      <c r="AH854" s="80"/>
      <c r="AI854" s="80"/>
      <c r="AJ854" s="80"/>
      <c r="AK854" s="80"/>
      <c r="AL854" s="80"/>
      <c r="AM854" s="80"/>
      <c r="AN854" s="80"/>
      <c r="AO854" s="80"/>
      <c r="AP854" s="80"/>
      <c r="AQ854" s="80"/>
      <c r="AR854" s="80"/>
      <c r="AS854" s="80"/>
      <c r="AT854" s="80"/>
      <c r="AU854" s="80"/>
      <c r="AV854" s="80"/>
      <c r="AW854" s="80"/>
      <c r="AX854" s="80"/>
      <c r="AY854" s="80"/>
      <c r="AZ854" s="80"/>
    </row>
    <row r="855" spans="1:52" ht="12.75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80"/>
      <c r="AF855" s="80"/>
      <c r="AG855" s="80"/>
      <c r="AH855" s="80"/>
      <c r="AI855" s="80"/>
      <c r="AJ855" s="80"/>
      <c r="AK855" s="80"/>
      <c r="AL855" s="80"/>
      <c r="AM855" s="80"/>
      <c r="AN855" s="80"/>
      <c r="AO855" s="80"/>
      <c r="AP855" s="80"/>
      <c r="AQ855" s="80"/>
      <c r="AR855" s="80"/>
      <c r="AS855" s="80"/>
      <c r="AT855" s="80"/>
      <c r="AU855" s="80"/>
      <c r="AV855" s="80"/>
      <c r="AW855" s="80"/>
      <c r="AX855" s="80"/>
      <c r="AY855" s="80"/>
      <c r="AZ855" s="80"/>
    </row>
    <row r="856" spans="1:52" ht="12.75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80"/>
      <c r="AF856" s="80"/>
      <c r="AG856" s="80"/>
      <c r="AH856" s="80"/>
      <c r="AI856" s="80"/>
      <c r="AJ856" s="80"/>
      <c r="AK856" s="80"/>
      <c r="AL856" s="80"/>
      <c r="AM856" s="80"/>
      <c r="AN856" s="80"/>
      <c r="AO856" s="80"/>
      <c r="AP856" s="80"/>
      <c r="AQ856" s="80"/>
      <c r="AR856" s="80"/>
      <c r="AS856" s="80"/>
      <c r="AT856" s="80"/>
      <c r="AU856" s="80"/>
      <c r="AV856" s="80"/>
      <c r="AW856" s="80"/>
      <c r="AX856" s="80"/>
      <c r="AY856" s="80"/>
      <c r="AZ856" s="80"/>
    </row>
    <row r="857" spans="1:52" ht="12.75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80"/>
      <c r="AF857" s="80"/>
      <c r="AG857" s="80"/>
      <c r="AH857" s="80"/>
      <c r="AI857" s="80"/>
      <c r="AJ857" s="80"/>
      <c r="AK857" s="80"/>
      <c r="AL857" s="80"/>
      <c r="AM857" s="80"/>
      <c r="AN857" s="80"/>
      <c r="AO857" s="80"/>
      <c r="AP857" s="80"/>
      <c r="AQ857" s="80"/>
      <c r="AR857" s="80"/>
      <c r="AS857" s="80"/>
      <c r="AT857" s="80"/>
      <c r="AU857" s="80"/>
      <c r="AV857" s="80"/>
      <c r="AW857" s="80"/>
      <c r="AX857" s="80"/>
      <c r="AY857" s="80"/>
      <c r="AZ857" s="80"/>
    </row>
    <row r="858" spans="1:52" ht="12.75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80"/>
      <c r="AF858" s="80"/>
      <c r="AG858" s="80"/>
      <c r="AH858" s="80"/>
      <c r="AI858" s="80"/>
      <c r="AJ858" s="80"/>
      <c r="AK858" s="80"/>
      <c r="AL858" s="80"/>
      <c r="AM858" s="80"/>
      <c r="AN858" s="80"/>
      <c r="AO858" s="80"/>
      <c r="AP858" s="80"/>
      <c r="AQ858" s="80"/>
      <c r="AR858" s="80"/>
      <c r="AS858" s="80"/>
      <c r="AT858" s="80"/>
      <c r="AU858" s="80"/>
      <c r="AV858" s="80"/>
      <c r="AW858" s="80"/>
      <c r="AX858" s="80"/>
      <c r="AY858" s="80"/>
      <c r="AZ858" s="80"/>
    </row>
    <row r="859" spans="1:52" ht="12.75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80"/>
      <c r="AF859" s="80"/>
      <c r="AG859" s="80"/>
      <c r="AH859" s="80"/>
      <c r="AI859" s="80"/>
      <c r="AJ859" s="80"/>
      <c r="AK859" s="80"/>
      <c r="AL859" s="80"/>
      <c r="AM859" s="80"/>
      <c r="AN859" s="80"/>
      <c r="AO859" s="80"/>
      <c r="AP859" s="80"/>
      <c r="AQ859" s="80"/>
      <c r="AR859" s="80"/>
      <c r="AS859" s="80"/>
      <c r="AT859" s="80"/>
      <c r="AU859" s="80"/>
      <c r="AV859" s="80"/>
      <c r="AW859" s="80"/>
      <c r="AX859" s="80"/>
      <c r="AY859" s="80"/>
      <c r="AZ859" s="80"/>
    </row>
    <row r="860" spans="1:52" ht="12.75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80"/>
      <c r="AF860" s="80"/>
      <c r="AG860" s="80"/>
      <c r="AH860" s="80"/>
      <c r="AI860" s="80"/>
      <c r="AJ860" s="80"/>
      <c r="AK860" s="80"/>
      <c r="AL860" s="80"/>
      <c r="AM860" s="80"/>
      <c r="AN860" s="80"/>
      <c r="AO860" s="80"/>
      <c r="AP860" s="80"/>
      <c r="AQ860" s="80"/>
      <c r="AR860" s="80"/>
      <c r="AS860" s="80"/>
      <c r="AT860" s="80"/>
      <c r="AU860" s="80"/>
      <c r="AV860" s="80"/>
      <c r="AW860" s="80"/>
      <c r="AX860" s="80"/>
      <c r="AY860" s="80"/>
      <c r="AZ860" s="80"/>
    </row>
    <row r="861" spans="1:52" ht="12.75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80"/>
      <c r="AF861" s="80"/>
      <c r="AG861" s="80"/>
      <c r="AH861" s="80"/>
      <c r="AI861" s="80"/>
      <c r="AJ861" s="80"/>
      <c r="AK861" s="80"/>
      <c r="AL861" s="80"/>
      <c r="AM861" s="80"/>
      <c r="AN861" s="80"/>
      <c r="AO861" s="80"/>
      <c r="AP861" s="80"/>
      <c r="AQ861" s="80"/>
      <c r="AR861" s="80"/>
      <c r="AS861" s="80"/>
      <c r="AT861" s="80"/>
      <c r="AU861" s="80"/>
      <c r="AV861" s="80"/>
      <c r="AW861" s="80"/>
      <c r="AX861" s="80"/>
      <c r="AY861" s="80"/>
      <c r="AZ861" s="80"/>
    </row>
    <row r="862" spans="1:52" ht="12.75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80"/>
      <c r="AF862" s="80"/>
      <c r="AG862" s="80"/>
      <c r="AH862" s="80"/>
      <c r="AI862" s="80"/>
      <c r="AJ862" s="80"/>
      <c r="AK862" s="80"/>
      <c r="AL862" s="80"/>
      <c r="AM862" s="80"/>
      <c r="AN862" s="80"/>
      <c r="AO862" s="80"/>
      <c r="AP862" s="80"/>
      <c r="AQ862" s="80"/>
      <c r="AR862" s="80"/>
      <c r="AS862" s="80"/>
      <c r="AT862" s="80"/>
      <c r="AU862" s="80"/>
      <c r="AV862" s="80"/>
      <c r="AW862" s="80"/>
      <c r="AX862" s="80"/>
      <c r="AY862" s="80"/>
      <c r="AZ862" s="80"/>
    </row>
    <row r="863" spans="1:52" ht="12.75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80"/>
      <c r="AF863" s="80"/>
      <c r="AG863" s="80"/>
      <c r="AH863" s="80"/>
      <c r="AI863" s="80"/>
      <c r="AJ863" s="80"/>
      <c r="AK863" s="80"/>
      <c r="AL863" s="80"/>
      <c r="AM863" s="80"/>
      <c r="AN863" s="80"/>
      <c r="AO863" s="80"/>
      <c r="AP863" s="80"/>
      <c r="AQ863" s="80"/>
      <c r="AR863" s="80"/>
      <c r="AS863" s="80"/>
      <c r="AT863" s="80"/>
      <c r="AU863" s="80"/>
      <c r="AV863" s="80"/>
      <c r="AW863" s="80"/>
      <c r="AX863" s="80"/>
      <c r="AY863" s="80"/>
      <c r="AZ863" s="80"/>
    </row>
    <row r="864" spans="1:52" ht="12.75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80"/>
      <c r="AF864" s="80"/>
      <c r="AG864" s="80"/>
      <c r="AH864" s="80"/>
      <c r="AI864" s="80"/>
      <c r="AJ864" s="80"/>
      <c r="AK864" s="80"/>
      <c r="AL864" s="80"/>
      <c r="AM864" s="80"/>
      <c r="AN864" s="80"/>
      <c r="AO864" s="80"/>
      <c r="AP864" s="80"/>
      <c r="AQ864" s="80"/>
      <c r="AR864" s="80"/>
      <c r="AS864" s="80"/>
      <c r="AT864" s="80"/>
      <c r="AU864" s="80"/>
      <c r="AV864" s="80"/>
      <c r="AW864" s="80"/>
      <c r="AX864" s="80"/>
      <c r="AY864" s="80"/>
      <c r="AZ864" s="80"/>
    </row>
    <row r="865" spans="1:52" ht="12.75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80"/>
      <c r="AF865" s="80"/>
      <c r="AG865" s="80"/>
      <c r="AH865" s="80"/>
      <c r="AI865" s="80"/>
      <c r="AJ865" s="80"/>
      <c r="AK865" s="80"/>
      <c r="AL865" s="80"/>
      <c r="AM865" s="80"/>
      <c r="AN865" s="80"/>
      <c r="AO865" s="80"/>
      <c r="AP865" s="80"/>
      <c r="AQ865" s="80"/>
      <c r="AR865" s="80"/>
      <c r="AS865" s="80"/>
      <c r="AT865" s="80"/>
      <c r="AU865" s="80"/>
      <c r="AV865" s="80"/>
      <c r="AW865" s="80"/>
      <c r="AX865" s="80"/>
      <c r="AY865" s="80"/>
      <c r="AZ865" s="80"/>
    </row>
    <row r="866" spans="1:52" ht="12.75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80"/>
      <c r="AF866" s="80"/>
      <c r="AG866" s="80"/>
      <c r="AH866" s="80"/>
      <c r="AI866" s="80"/>
      <c r="AJ866" s="80"/>
      <c r="AK866" s="80"/>
      <c r="AL866" s="80"/>
      <c r="AM866" s="80"/>
      <c r="AN866" s="80"/>
      <c r="AO866" s="80"/>
      <c r="AP866" s="80"/>
      <c r="AQ866" s="80"/>
      <c r="AR866" s="80"/>
      <c r="AS866" s="80"/>
      <c r="AT866" s="80"/>
      <c r="AU866" s="80"/>
      <c r="AV866" s="80"/>
      <c r="AW866" s="80"/>
      <c r="AX866" s="80"/>
      <c r="AY866" s="80"/>
      <c r="AZ866" s="80"/>
    </row>
    <row r="867" spans="1:52" ht="12.75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80"/>
      <c r="AF867" s="80"/>
      <c r="AG867" s="80"/>
      <c r="AH867" s="80"/>
      <c r="AI867" s="80"/>
      <c r="AJ867" s="80"/>
      <c r="AK867" s="80"/>
      <c r="AL867" s="80"/>
      <c r="AM867" s="80"/>
      <c r="AN867" s="80"/>
      <c r="AO867" s="80"/>
      <c r="AP867" s="80"/>
      <c r="AQ867" s="80"/>
      <c r="AR867" s="80"/>
      <c r="AS867" s="80"/>
      <c r="AT867" s="80"/>
      <c r="AU867" s="80"/>
      <c r="AV867" s="80"/>
      <c r="AW867" s="80"/>
      <c r="AX867" s="80"/>
      <c r="AY867" s="80"/>
      <c r="AZ867" s="80"/>
    </row>
    <row r="868" spans="1:52" ht="12.75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80"/>
      <c r="AF868" s="80"/>
      <c r="AG868" s="80"/>
      <c r="AH868" s="80"/>
      <c r="AI868" s="80"/>
      <c r="AJ868" s="80"/>
      <c r="AK868" s="80"/>
      <c r="AL868" s="80"/>
      <c r="AM868" s="80"/>
      <c r="AN868" s="80"/>
      <c r="AO868" s="80"/>
      <c r="AP868" s="80"/>
      <c r="AQ868" s="80"/>
      <c r="AR868" s="80"/>
      <c r="AS868" s="80"/>
      <c r="AT868" s="80"/>
      <c r="AU868" s="80"/>
      <c r="AV868" s="80"/>
      <c r="AW868" s="80"/>
      <c r="AX868" s="80"/>
      <c r="AY868" s="80"/>
      <c r="AZ868" s="80"/>
    </row>
    <row r="869" spans="1:52" ht="12.75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80"/>
      <c r="AF869" s="80"/>
      <c r="AG869" s="80"/>
      <c r="AH869" s="80"/>
      <c r="AI869" s="80"/>
      <c r="AJ869" s="80"/>
      <c r="AK869" s="80"/>
      <c r="AL869" s="80"/>
      <c r="AM869" s="80"/>
      <c r="AN869" s="80"/>
      <c r="AO869" s="80"/>
      <c r="AP869" s="80"/>
      <c r="AQ869" s="80"/>
      <c r="AR869" s="80"/>
      <c r="AS869" s="80"/>
      <c r="AT869" s="80"/>
      <c r="AU869" s="80"/>
      <c r="AV869" s="80"/>
      <c r="AW869" s="80"/>
      <c r="AX869" s="80"/>
      <c r="AY869" s="80"/>
      <c r="AZ869" s="80"/>
    </row>
    <row r="870" spans="1:52" ht="12.75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80"/>
      <c r="AF870" s="80"/>
      <c r="AG870" s="80"/>
      <c r="AH870" s="80"/>
      <c r="AI870" s="80"/>
      <c r="AJ870" s="80"/>
      <c r="AK870" s="80"/>
      <c r="AL870" s="80"/>
      <c r="AM870" s="80"/>
      <c r="AN870" s="80"/>
      <c r="AO870" s="80"/>
      <c r="AP870" s="80"/>
      <c r="AQ870" s="80"/>
      <c r="AR870" s="80"/>
      <c r="AS870" s="80"/>
      <c r="AT870" s="80"/>
      <c r="AU870" s="80"/>
      <c r="AV870" s="80"/>
      <c r="AW870" s="80"/>
      <c r="AX870" s="80"/>
      <c r="AY870" s="80"/>
      <c r="AZ870" s="80"/>
    </row>
    <row r="871" spans="1:52" ht="12.75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80"/>
      <c r="AF871" s="80"/>
      <c r="AG871" s="80"/>
      <c r="AH871" s="80"/>
      <c r="AI871" s="80"/>
      <c r="AJ871" s="80"/>
      <c r="AK871" s="80"/>
      <c r="AL871" s="80"/>
      <c r="AM871" s="80"/>
      <c r="AN871" s="80"/>
      <c r="AO871" s="80"/>
      <c r="AP871" s="80"/>
      <c r="AQ871" s="80"/>
      <c r="AR871" s="80"/>
      <c r="AS871" s="80"/>
      <c r="AT871" s="80"/>
      <c r="AU871" s="80"/>
      <c r="AV871" s="80"/>
      <c r="AW871" s="80"/>
      <c r="AX871" s="80"/>
      <c r="AY871" s="80"/>
      <c r="AZ871" s="80"/>
    </row>
    <row r="872" spans="1:52" ht="12.75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80"/>
      <c r="AF872" s="80"/>
      <c r="AG872" s="80"/>
      <c r="AH872" s="80"/>
      <c r="AI872" s="80"/>
      <c r="AJ872" s="80"/>
      <c r="AK872" s="80"/>
      <c r="AL872" s="80"/>
      <c r="AM872" s="80"/>
      <c r="AN872" s="80"/>
      <c r="AO872" s="80"/>
      <c r="AP872" s="80"/>
      <c r="AQ872" s="80"/>
      <c r="AR872" s="80"/>
      <c r="AS872" s="80"/>
      <c r="AT872" s="80"/>
      <c r="AU872" s="80"/>
      <c r="AV872" s="80"/>
      <c r="AW872" s="80"/>
      <c r="AX872" s="80"/>
      <c r="AY872" s="80"/>
      <c r="AZ872" s="80"/>
    </row>
    <row r="873" spans="1:52" ht="12.75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80"/>
      <c r="AF873" s="80"/>
      <c r="AG873" s="80"/>
      <c r="AH873" s="80"/>
      <c r="AI873" s="80"/>
      <c r="AJ873" s="80"/>
      <c r="AK873" s="80"/>
      <c r="AL873" s="80"/>
      <c r="AM873" s="80"/>
      <c r="AN873" s="80"/>
      <c r="AO873" s="80"/>
      <c r="AP873" s="80"/>
      <c r="AQ873" s="80"/>
      <c r="AR873" s="80"/>
      <c r="AS873" s="80"/>
      <c r="AT873" s="80"/>
      <c r="AU873" s="80"/>
      <c r="AV873" s="80"/>
      <c r="AW873" s="80"/>
      <c r="AX873" s="80"/>
      <c r="AY873" s="80"/>
      <c r="AZ873" s="80"/>
    </row>
    <row r="874" spans="1:52" ht="12.75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80"/>
      <c r="AF874" s="80"/>
      <c r="AG874" s="80"/>
      <c r="AH874" s="80"/>
      <c r="AI874" s="80"/>
      <c r="AJ874" s="80"/>
      <c r="AK874" s="80"/>
      <c r="AL874" s="80"/>
      <c r="AM874" s="80"/>
      <c r="AN874" s="80"/>
      <c r="AO874" s="80"/>
      <c r="AP874" s="80"/>
      <c r="AQ874" s="80"/>
      <c r="AR874" s="80"/>
      <c r="AS874" s="80"/>
      <c r="AT874" s="80"/>
      <c r="AU874" s="80"/>
      <c r="AV874" s="80"/>
      <c r="AW874" s="80"/>
      <c r="AX874" s="80"/>
      <c r="AY874" s="80"/>
      <c r="AZ874" s="80"/>
    </row>
    <row r="875" spans="1:52" ht="12.75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80"/>
      <c r="AF875" s="80"/>
      <c r="AG875" s="80"/>
      <c r="AH875" s="80"/>
      <c r="AI875" s="80"/>
      <c r="AJ875" s="80"/>
      <c r="AK875" s="80"/>
      <c r="AL875" s="80"/>
      <c r="AM875" s="80"/>
      <c r="AN875" s="80"/>
      <c r="AO875" s="80"/>
      <c r="AP875" s="80"/>
      <c r="AQ875" s="80"/>
      <c r="AR875" s="80"/>
      <c r="AS875" s="80"/>
      <c r="AT875" s="80"/>
      <c r="AU875" s="80"/>
      <c r="AV875" s="80"/>
      <c r="AW875" s="80"/>
      <c r="AX875" s="80"/>
      <c r="AY875" s="80"/>
      <c r="AZ875" s="80"/>
    </row>
    <row r="876" spans="1:52" ht="12.75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80"/>
      <c r="AF876" s="80"/>
      <c r="AG876" s="80"/>
      <c r="AH876" s="80"/>
      <c r="AI876" s="80"/>
      <c r="AJ876" s="80"/>
      <c r="AK876" s="80"/>
      <c r="AL876" s="80"/>
      <c r="AM876" s="80"/>
      <c r="AN876" s="80"/>
      <c r="AO876" s="80"/>
      <c r="AP876" s="80"/>
      <c r="AQ876" s="80"/>
      <c r="AR876" s="80"/>
      <c r="AS876" s="80"/>
      <c r="AT876" s="80"/>
      <c r="AU876" s="80"/>
      <c r="AV876" s="80"/>
      <c r="AW876" s="80"/>
      <c r="AX876" s="80"/>
      <c r="AY876" s="80"/>
      <c r="AZ876" s="80"/>
    </row>
    <row r="877" spans="1:52" ht="12.75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80"/>
      <c r="AF877" s="80"/>
      <c r="AG877" s="80"/>
      <c r="AH877" s="80"/>
      <c r="AI877" s="80"/>
      <c r="AJ877" s="80"/>
      <c r="AK877" s="80"/>
      <c r="AL877" s="80"/>
      <c r="AM877" s="80"/>
      <c r="AN877" s="80"/>
      <c r="AO877" s="80"/>
      <c r="AP877" s="80"/>
      <c r="AQ877" s="80"/>
      <c r="AR877" s="80"/>
      <c r="AS877" s="80"/>
      <c r="AT877" s="80"/>
      <c r="AU877" s="80"/>
      <c r="AV877" s="80"/>
      <c r="AW877" s="80"/>
      <c r="AX877" s="80"/>
      <c r="AY877" s="80"/>
      <c r="AZ877" s="80"/>
    </row>
    <row r="878" spans="1:52" ht="12.75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80"/>
      <c r="AF878" s="80"/>
      <c r="AG878" s="80"/>
      <c r="AH878" s="80"/>
      <c r="AI878" s="80"/>
      <c r="AJ878" s="80"/>
      <c r="AK878" s="80"/>
      <c r="AL878" s="80"/>
      <c r="AM878" s="80"/>
      <c r="AN878" s="80"/>
      <c r="AO878" s="80"/>
      <c r="AP878" s="80"/>
      <c r="AQ878" s="80"/>
      <c r="AR878" s="80"/>
      <c r="AS878" s="80"/>
      <c r="AT878" s="80"/>
      <c r="AU878" s="80"/>
      <c r="AV878" s="80"/>
      <c r="AW878" s="80"/>
      <c r="AX878" s="80"/>
      <c r="AY878" s="80"/>
      <c r="AZ878" s="80"/>
    </row>
    <row r="879" spans="1:52" ht="12.75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80"/>
      <c r="AF879" s="80"/>
      <c r="AG879" s="80"/>
      <c r="AH879" s="80"/>
      <c r="AI879" s="80"/>
      <c r="AJ879" s="80"/>
      <c r="AK879" s="80"/>
      <c r="AL879" s="80"/>
      <c r="AM879" s="80"/>
      <c r="AN879" s="80"/>
      <c r="AO879" s="80"/>
      <c r="AP879" s="80"/>
      <c r="AQ879" s="80"/>
      <c r="AR879" s="80"/>
      <c r="AS879" s="80"/>
      <c r="AT879" s="80"/>
      <c r="AU879" s="80"/>
      <c r="AV879" s="80"/>
      <c r="AW879" s="80"/>
      <c r="AX879" s="80"/>
      <c r="AY879" s="80"/>
      <c r="AZ879" s="80"/>
    </row>
    <row r="880" spans="1:52" ht="12.75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80"/>
      <c r="AF880" s="80"/>
      <c r="AG880" s="80"/>
      <c r="AH880" s="80"/>
      <c r="AI880" s="80"/>
      <c r="AJ880" s="80"/>
      <c r="AK880" s="80"/>
      <c r="AL880" s="80"/>
      <c r="AM880" s="80"/>
      <c r="AN880" s="80"/>
      <c r="AO880" s="80"/>
      <c r="AP880" s="80"/>
      <c r="AQ880" s="80"/>
      <c r="AR880" s="80"/>
      <c r="AS880" s="80"/>
      <c r="AT880" s="80"/>
      <c r="AU880" s="80"/>
      <c r="AV880" s="80"/>
      <c r="AW880" s="80"/>
      <c r="AX880" s="80"/>
      <c r="AY880" s="80"/>
      <c r="AZ880" s="80"/>
    </row>
    <row r="881" spans="1:52" ht="12.75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80"/>
      <c r="AF881" s="80"/>
      <c r="AG881" s="80"/>
      <c r="AH881" s="80"/>
      <c r="AI881" s="80"/>
      <c r="AJ881" s="80"/>
      <c r="AK881" s="80"/>
      <c r="AL881" s="80"/>
      <c r="AM881" s="80"/>
      <c r="AN881" s="80"/>
      <c r="AO881" s="80"/>
      <c r="AP881" s="80"/>
      <c r="AQ881" s="80"/>
      <c r="AR881" s="80"/>
      <c r="AS881" s="80"/>
      <c r="AT881" s="80"/>
      <c r="AU881" s="80"/>
      <c r="AV881" s="80"/>
      <c r="AW881" s="80"/>
      <c r="AX881" s="80"/>
      <c r="AY881" s="80"/>
      <c r="AZ881" s="80"/>
    </row>
    <row r="882" spans="1:52" ht="12.75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80"/>
      <c r="AF882" s="80"/>
      <c r="AG882" s="80"/>
      <c r="AH882" s="80"/>
      <c r="AI882" s="80"/>
      <c r="AJ882" s="80"/>
      <c r="AK882" s="80"/>
      <c r="AL882" s="80"/>
      <c r="AM882" s="80"/>
      <c r="AN882" s="80"/>
      <c r="AO882" s="80"/>
      <c r="AP882" s="80"/>
      <c r="AQ882" s="80"/>
      <c r="AR882" s="80"/>
      <c r="AS882" s="80"/>
      <c r="AT882" s="80"/>
      <c r="AU882" s="80"/>
      <c r="AV882" s="80"/>
      <c r="AW882" s="80"/>
      <c r="AX882" s="80"/>
      <c r="AY882" s="80"/>
      <c r="AZ882" s="80"/>
    </row>
    <row r="883" spans="1:52" ht="12.75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80"/>
      <c r="AF883" s="80"/>
      <c r="AG883" s="80"/>
      <c r="AH883" s="80"/>
      <c r="AI883" s="80"/>
      <c r="AJ883" s="80"/>
      <c r="AK883" s="80"/>
      <c r="AL883" s="80"/>
      <c r="AM883" s="80"/>
      <c r="AN883" s="80"/>
      <c r="AO883" s="80"/>
      <c r="AP883" s="80"/>
      <c r="AQ883" s="80"/>
      <c r="AR883" s="80"/>
      <c r="AS883" s="80"/>
      <c r="AT883" s="80"/>
      <c r="AU883" s="80"/>
      <c r="AV883" s="80"/>
      <c r="AW883" s="80"/>
      <c r="AX883" s="80"/>
      <c r="AY883" s="80"/>
      <c r="AZ883" s="80"/>
    </row>
    <row r="884" spans="1:52" ht="12.75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80"/>
      <c r="AF884" s="80"/>
      <c r="AG884" s="80"/>
      <c r="AH884" s="80"/>
      <c r="AI884" s="80"/>
      <c r="AJ884" s="80"/>
      <c r="AK884" s="80"/>
      <c r="AL884" s="80"/>
      <c r="AM884" s="80"/>
      <c r="AN884" s="80"/>
      <c r="AO884" s="80"/>
      <c r="AP884" s="80"/>
      <c r="AQ884" s="80"/>
      <c r="AR884" s="80"/>
      <c r="AS884" s="80"/>
      <c r="AT884" s="80"/>
      <c r="AU884" s="80"/>
      <c r="AV884" s="80"/>
      <c r="AW884" s="80"/>
      <c r="AX884" s="80"/>
      <c r="AY884" s="80"/>
      <c r="AZ884" s="80"/>
    </row>
    <row r="885" spans="1:52" ht="12.75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80"/>
      <c r="AF885" s="80"/>
      <c r="AG885" s="80"/>
      <c r="AH885" s="80"/>
      <c r="AI885" s="80"/>
      <c r="AJ885" s="80"/>
      <c r="AK885" s="80"/>
      <c r="AL885" s="80"/>
      <c r="AM885" s="80"/>
      <c r="AN885" s="80"/>
      <c r="AO885" s="80"/>
      <c r="AP885" s="80"/>
      <c r="AQ885" s="80"/>
      <c r="AR885" s="80"/>
      <c r="AS885" s="80"/>
      <c r="AT885" s="80"/>
      <c r="AU885" s="80"/>
      <c r="AV885" s="80"/>
      <c r="AW885" s="80"/>
      <c r="AX885" s="80"/>
      <c r="AY885" s="80"/>
      <c r="AZ885" s="80"/>
    </row>
    <row r="886" spans="1:52" ht="12.75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80"/>
      <c r="AF886" s="80"/>
      <c r="AG886" s="80"/>
      <c r="AH886" s="80"/>
      <c r="AI886" s="80"/>
      <c r="AJ886" s="80"/>
      <c r="AK886" s="80"/>
      <c r="AL886" s="80"/>
      <c r="AM886" s="80"/>
      <c r="AN886" s="80"/>
      <c r="AO886" s="80"/>
      <c r="AP886" s="80"/>
      <c r="AQ886" s="80"/>
      <c r="AR886" s="80"/>
      <c r="AS886" s="80"/>
      <c r="AT886" s="80"/>
      <c r="AU886" s="80"/>
      <c r="AV886" s="80"/>
      <c r="AW886" s="80"/>
      <c r="AX886" s="80"/>
      <c r="AY886" s="80"/>
      <c r="AZ886" s="80"/>
    </row>
    <row r="887" spans="1:52" ht="12.75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80"/>
      <c r="AF887" s="80"/>
      <c r="AG887" s="80"/>
      <c r="AH887" s="80"/>
      <c r="AI887" s="80"/>
      <c r="AJ887" s="80"/>
      <c r="AK887" s="80"/>
      <c r="AL887" s="80"/>
      <c r="AM887" s="80"/>
      <c r="AN887" s="80"/>
      <c r="AO887" s="80"/>
      <c r="AP887" s="80"/>
      <c r="AQ887" s="80"/>
      <c r="AR887" s="80"/>
      <c r="AS887" s="80"/>
      <c r="AT887" s="80"/>
      <c r="AU887" s="80"/>
      <c r="AV887" s="80"/>
      <c r="AW887" s="80"/>
      <c r="AX887" s="80"/>
      <c r="AY887" s="80"/>
      <c r="AZ887" s="80"/>
    </row>
    <row r="888" spans="1:52" ht="12.75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80"/>
      <c r="AF888" s="80"/>
      <c r="AG888" s="80"/>
      <c r="AH888" s="80"/>
      <c r="AI888" s="80"/>
      <c r="AJ888" s="80"/>
      <c r="AK888" s="80"/>
      <c r="AL888" s="80"/>
      <c r="AM888" s="80"/>
      <c r="AN888" s="80"/>
      <c r="AO888" s="80"/>
      <c r="AP888" s="80"/>
      <c r="AQ888" s="80"/>
      <c r="AR888" s="80"/>
      <c r="AS888" s="80"/>
      <c r="AT888" s="80"/>
      <c r="AU888" s="80"/>
      <c r="AV888" s="80"/>
      <c r="AW888" s="80"/>
      <c r="AX888" s="80"/>
      <c r="AY888" s="80"/>
      <c r="AZ888" s="80"/>
    </row>
    <row r="889" spans="1:52" ht="12.75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80"/>
      <c r="AF889" s="80"/>
      <c r="AG889" s="80"/>
      <c r="AH889" s="80"/>
      <c r="AI889" s="80"/>
      <c r="AJ889" s="80"/>
      <c r="AK889" s="80"/>
      <c r="AL889" s="80"/>
      <c r="AM889" s="80"/>
      <c r="AN889" s="80"/>
      <c r="AO889" s="80"/>
      <c r="AP889" s="80"/>
      <c r="AQ889" s="80"/>
      <c r="AR889" s="80"/>
      <c r="AS889" s="80"/>
      <c r="AT889" s="80"/>
      <c r="AU889" s="80"/>
      <c r="AV889" s="80"/>
      <c r="AW889" s="80"/>
      <c r="AX889" s="80"/>
      <c r="AY889" s="80"/>
      <c r="AZ889" s="80"/>
    </row>
    <row r="890" spans="1:52" ht="12.75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80"/>
      <c r="AF890" s="80"/>
      <c r="AG890" s="80"/>
      <c r="AH890" s="80"/>
      <c r="AI890" s="80"/>
      <c r="AJ890" s="80"/>
      <c r="AK890" s="80"/>
      <c r="AL890" s="80"/>
      <c r="AM890" s="80"/>
      <c r="AN890" s="80"/>
      <c r="AO890" s="80"/>
      <c r="AP890" s="80"/>
      <c r="AQ890" s="80"/>
      <c r="AR890" s="80"/>
      <c r="AS890" s="80"/>
      <c r="AT890" s="80"/>
      <c r="AU890" s="80"/>
      <c r="AV890" s="80"/>
      <c r="AW890" s="80"/>
      <c r="AX890" s="80"/>
      <c r="AY890" s="80"/>
      <c r="AZ890" s="80"/>
    </row>
    <row r="891" spans="1:52" ht="12.75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80"/>
      <c r="AF891" s="80"/>
      <c r="AG891" s="80"/>
      <c r="AH891" s="80"/>
      <c r="AI891" s="80"/>
      <c r="AJ891" s="80"/>
      <c r="AK891" s="80"/>
      <c r="AL891" s="80"/>
      <c r="AM891" s="80"/>
      <c r="AN891" s="80"/>
      <c r="AO891" s="80"/>
      <c r="AP891" s="80"/>
      <c r="AQ891" s="80"/>
      <c r="AR891" s="80"/>
      <c r="AS891" s="80"/>
      <c r="AT891" s="80"/>
      <c r="AU891" s="80"/>
      <c r="AV891" s="80"/>
      <c r="AW891" s="80"/>
      <c r="AX891" s="80"/>
      <c r="AY891" s="80"/>
      <c r="AZ891" s="80"/>
    </row>
    <row r="892" spans="1:52" ht="12.75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80"/>
      <c r="AF892" s="80"/>
      <c r="AG892" s="80"/>
      <c r="AH892" s="80"/>
      <c r="AI892" s="80"/>
      <c r="AJ892" s="80"/>
      <c r="AK892" s="80"/>
      <c r="AL892" s="80"/>
      <c r="AM892" s="80"/>
      <c r="AN892" s="80"/>
      <c r="AO892" s="80"/>
      <c r="AP892" s="80"/>
      <c r="AQ892" s="80"/>
      <c r="AR892" s="80"/>
      <c r="AS892" s="80"/>
      <c r="AT892" s="80"/>
      <c r="AU892" s="80"/>
      <c r="AV892" s="80"/>
      <c r="AW892" s="80"/>
      <c r="AX892" s="80"/>
      <c r="AY892" s="80"/>
      <c r="AZ892" s="80"/>
    </row>
    <row r="893" spans="1:52" ht="12.75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80"/>
      <c r="AF893" s="80"/>
      <c r="AG893" s="80"/>
      <c r="AH893" s="80"/>
      <c r="AI893" s="80"/>
      <c r="AJ893" s="80"/>
      <c r="AK893" s="80"/>
      <c r="AL893" s="80"/>
      <c r="AM893" s="80"/>
      <c r="AN893" s="80"/>
      <c r="AO893" s="80"/>
      <c r="AP893" s="80"/>
      <c r="AQ893" s="80"/>
      <c r="AR893" s="80"/>
      <c r="AS893" s="80"/>
      <c r="AT893" s="80"/>
      <c r="AU893" s="80"/>
      <c r="AV893" s="80"/>
      <c r="AW893" s="80"/>
      <c r="AX893" s="80"/>
      <c r="AY893" s="80"/>
      <c r="AZ893" s="80"/>
    </row>
    <row r="894" spans="1:52" ht="12.75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80"/>
      <c r="AF894" s="80"/>
      <c r="AG894" s="80"/>
      <c r="AH894" s="80"/>
      <c r="AI894" s="80"/>
      <c r="AJ894" s="80"/>
      <c r="AK894" s="80"/>
      <c r="AL894" s="80"/>
      <c r="AM894" s="80"/>
      <c r="AN894" s="80"/>
      <c r="AO894" s="80"/>
      <c r="AP894" s="80"/>
      <c r="AQ894" s="80"/>
      <c r="AR894" s="80"/>
      <c r="AS894" s="80"/>
      <c r="AT894" s="80"/>
      <c r="AU894" s="80"/>
      <c r="AV894" s="80"/>
      <c r="AW894" s="80"/>
      <c r="AX894" s="80"/>
      <c r="AY894" s="80"/>
      <c r="AZ894" s="80"/>
    </row>
    <row r="895" spans="1:52" ht="12.75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80"/>
      <c r="AF895" s="80"/>
      <c r="AG895" s="80"/>
      <c r="AH895" s="80"/>
      <c r="AI895" s="80"/>
      <c r="AJ895" s="80"/>
      <c r="AK895" s="80"/>
      <c r="AL895" s="80"/>
      <c r="AM895" s="80"/>
      <c r="AN895" s="80"/>
      <c r="AO895" s="80"/>
      <c r="AP895" s="80"/>
      <c r="AQ895" s="80"/>
      <c r="AR895" s="80"/>
      <c r="AS895" s="80"/>
      <c r="AT895" s="80"/>
      <c r="AU895" s="80"/>
      <c r="AV895" s="80"/>
      <c r="AW895" s="80"/>
      <c r="AX895" s="80"/>
      <c r="AY895" s="80"/>
      <c r="AZ895" s="80"/>
    </row>
    <row r="896" spans="1:52" ht="12.75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80"/>
      <c r="AF896" s="80"/>
      <c r="AG896" s="80"/>
      <c r="AH896" s="80"/>
      <c r="AI896" s="80"/>
      <c r="AJ896" s="80"/>
      <c r="AK896" s="80"/>
      <c r="AL896" s="80"/>
      <c r="AM896" s="80"/>
      <c r="AN896" s="80"/>
      <c r="AO896" s="80"/>
      <c r="AP896" s="80"/>
      <c r="AQ896" s="80"/>
      <c r="AR896" s="80"/>
      <c r="AS896" s="80"/>
      <c r="AT896" s="80"/>
      <c r="AU896" s="80"/>
      <c r="AV896" s="80"/>
      <c r="AW896" s="80"/>
      <c r="AX896" s="80"/>
      <c r="AY896" s="80"/>
      <c r="AZ896" s="80"/>
    </row>
    <row r="897" spans="1:52" ht="12.75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80"/>
      <c r="AF897" s="80"/>
      <c r="AG897" s="80"/>
      <c r="AH897" s="80"/>
      <c r="AI897" s="80"/>
      <c r="AJ897" s="80"/>
      <c r="AK897" s="80"/>
      <c r="AL897" s="80"/>
      <c r="AM897" s="80"/>
      <c r="AN897" s="80"/>
      <c r="AO897" s="80"/>
      <c r="AP897" s="80"/>
      <c r="AQ897" s="80"/>
      <c r="AR897" s="80"/>
      <c r="AS897" s="80"/>
      <c r="AT897" s="80"/>
      <c r="AU897" s="80"/>
      <c r="AV897" s="80"/>
      <c r="AW897" s="80"/>
      <c r="AX897" s="80"/>
      <c r="AY897" s="80"/>
      <c r="AZ897" s="80"/>
    </row>
    <row r="898" spans="1:52" ht="12.75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80"/>
      <c r="AF898" s="80"/>
      <c r="AG898" s="80"/>
      <c r="AH898" s="80"/>
      <c r="AI898" s="80"/>
      <c r="AJ898" s="80"/>
      <c r="AK898" s="80"/>
      <c r="AL898" s="80"/>
      <c r="AM898" s="80"/>
      <c r="AN898" s="80"/>
      <c r="AO898" s="80"/>
      <c r="AP898" s="80"/>
      <c r="AQ898" s="80"/>
      <c r="AR898" s="80"/>
      <c r="AS898" s="80"/>
      <c r="AT898" s="80"/>
      <c r="AU898" s="80"/>
      <c r="AV898" s="80"/>
      <c r="AW898" s="80"/>
      <c r="AX898" s="80"/>
      <c r="AY898" s="80"/>
      <c r="AZ898" s="80"/>
    </row>
    <row r="899" spans="1:52" ht="12.75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80"/>
      <c r="AF899" s="80"/>
      <c r="AG899" s="80"/>
      <c r="AH899" s="80"/>
      <c r="AI899" s="80"/>
      <c r="AJ899" s="80"/>
      <c r="AK899" s="80"/>
      <c r="AL899" s="80"/>
      <c r="AM899" s="80"/>
      <c r="AN899" s="80"/>
      <c r="AO899" s="80"/>
      <c r="AP899" s="80"/>
      <c r="AQ899" s="80"/>
      <c r="AR899" s="80"/>
      <c r="AS899" s="80"/>
      <c r="AT899" s="80"/>
      <c r="AU899" s="80"/>
      <c r="AV899" s="80"/>
      <c r="AW899" s="80"/>
      <c r="AX899" s="80"/>
      <c r="AY899" s="80"/>
      <c r="AZ899" s="80"/>
    </row>
    <row r="900" spans="1:52" ht="12.75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80"/>
      <c r="AF900" s="80"/>
      <c r="AG900" s="80"/>
      <c r="AH900" s="80"/>
      <c r="AI900" s="80"/>
      <c r="AJ900" s="80"/>
      <c r="AK900" s="80"/>
      <c r="AL900" s="80"/>
      <c r="AM900" s="80"/>
      <c r="AN900" s="80"/>
      <c r="AO900" s="80"/>
      <c r="AP900" s="80"/>
      <c r="AQ900" s="80"/>
      <c r="AR900" s="80"/>
      <c r="AS900" s="80"/>
      <c r="AT900" s="80"/>
      <c r="AU900" s="80"/>
      <c r="AV900" s="80"/>
      <c r="AW900" s="80"/>
      <c r="AX900" s="80"/>
      <c r="AY900" s="80"/>
      <c r="AZ900" s="80"/>
    </row>
    <row r="901" spans="1:52" ht="12.75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80"/>
      <c r="AF901" s="80"/>
      <c r="AG901" s="80"/>
      <c r="AH901" s="80"/>
      <c r="AI901" s="80"/>
      <c r="AJ901" s="80"/>
      <c r="AK901" s="80"/>
      <c r="AL901" s="80"/>
      <c r="AM901" s="80"/>
      <c r="AN901" s="80"/>
      <c r="AO901" s="80"/>
      <c r="AP901" s="80"/>
      <c r="AQ901" s="80"/>
      <c r="AR901" s="80"/>
      <c r="AS901" s="80"/>
      <c r="AT901" s="80"/>
      <c r="AU901" s="80"/>
      <c r="AV901" s="80"/>
      <c r="AW901" s="80"/>
      <c r="AX901" s="80"/>
      <c r="AY901" s="80"/>
      <c r="AZ901" s="80"/>
    </row>
    <row r="902" spans="1:52" ht="12.75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80"/>
      <c r="AF902" s="80"/>
      <c r="AG902" s="80"/>
      <c r="AH902" s="80"/>
      <c r="AI902" s="80"/>
      <c r="AJ902" s="80"/>
      <c r="AK902" s="80"/>
      <c r="AL902" s="80"/>
      <c r="AM902" s="80"/>
      <c r="AN902" s="80"/>
      <c r="AO902" s="80"/>
      <c r="AP902" s="80"/>
      <c r="AQ902" s="80"/>
      <c r="AR902" s="80"/>
      <c r="AS902" s="80"/>
      <c r="AT902" s="80"/>
      <c r="AU902" s="80"/>
      <c r="AV902" s="80"/>
      <c r="AW902" s="80"/>
      <c r="AX902" s="80"/>
      <c r="AY902" s="80"/>
      <c r="AZ902" s="80"/>
    </row>
    <row r="903" spans="1:52" ht="12.75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  <c r="AK903" s="80"/>
      <c r="AL903" s="80"/>
      <c r="AM903" s="80"/>
      <c r="AN903" s="80"/>
      <c r="AO903" s="80"/>
      <c r="AP903" s="80"/>
      <c r="AQ903" s="80"/>
      <c r="AR903" s="80"/>
      <c r="AS903" s="80"/>
      <c r="AT903" s="80"/>
      <c r="AU903" s="80"/>
      <c r="AV903" s="80"/>
      <c r="AW903" s="80"/>
      <c r="AX903" s="80"/>
      <c r="AY903" s="80"/>
      <c r="AZ903" s="80"/>
    </row>
    <row r="904" spans="1:52" ht="12.75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  <c r="AO904" s="80"/>
      <c r="AP904" s="80"/>
      <c r="AQ904" s="80"/>
      <c r="AR904" s="80"/>
      <c r="AS904" s="80"/>
      <c r="AT904" s="80"/>
      <c r="AU904" s="80"/>
      <c r="AV904" s="80"/>
      <c r="AW904" s="80"/>
      <c r="AX904" s="80"/>
      <c r="AY904" s="80"/>
      <c r="AZ904" s="80"/>
    </row>
    <row r="905" spans="1:52" ht="12.75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80"/>
      <c r="AF905" s="80"/>
      <c r="AG905" s="80"/>
      <c r="AH905" s="80"/>
      <c r="AI905" s="80"/>
      <c r="AJ905" s="80"/>
      <c r="AK905" s="80"/>
      <c r="AL905" s="80"/>
      <c r="AM905" s="80"/>
      <c r="AN905" s="80"/>
      <c r="AO905" s="80"/>
      <c r="AP905" s="80"/>
      <c r="AQ905" s="80"/>
      <c r="AR905" s="80"/>
      <c r="AS905" s="80"/>
      <c r="AT905" s="80"/>
      <c r="AU905" s="80"/>
      <c r="AV905" s="80"/>
      <c r="AW905" s="80"/>
      <c r="AX905" s="80"/>
      <c r="AY905" s="80"/>
      <c r="AZ905" s="80"/>
    </row>
    <row r="906" spans="1:52" ht="12.75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80"/>
      <c r="AF906" s="80"/>
      <c r="AG906" s="80"/>
      <c r="AH906" s="80"/>
      <c r="AI906" s="80"/>
      <c r="AJ906" s="80"/>
      <c r="AK906" s="80"/>
      <c r="AL906" s="80"/>
      <c r="AM906" s="80"/>
      <c r="AN906" s="80"/>
      <c r="AO906" s="80"/>
      <c r="AP906" s="80"/>
      <c r="AQ906" s="80"/>
      <c r="AR906" s="80"/>
      <c r="AS906" s="80"/>
      <c r="AT906" s="80"/>
      <c r="AU906" s="80"/>
      <c r="AV906" s="80"/>
      <c r="AW906" s="80"/>
      <c r="AX906" s="80"/>
      <c r="AY906" s="80"/>
      <c r="AZ906" s="80"/>
    </row>
    <row r="907" spans="1:52" ht="12.75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80"/>
      <c r="AF907" s="80"/>
      <c r="AG907" s="80"/>
      <c r="AH907" s="80"/>
      <c r="AI907" s="80"/>
      <c r="AJ907" s="80"/>
      <c r="AK907" s="80"/>
      <c r="AL907" s="80"/>
      <c r="AM907" s="80"/>
      <c r="AN907" s="80"/>
      <c r="AO907" s="80"/>
      <c r="AP907" s="80"/>
      <c r="AQ907" s="80"/>
      <c r="AR907" s="80"/>
      <c r="AS907" s="80"/>
      <c r="AT907" s="80"/>
      <c r="AU907" s="80"/>
      <c r="AV907" s="80"/>
      <c r="AW907" s="80"/>
      <c r="AX907" s="80"/>
      <c r="AY907" s="80"/>
      <c r="AZ907" s="80"/>
    </row>
    <row r="908" spans="1:52" ht="12.75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80"/>
      <c r="AF908" s="80"/>
      <c r="AG908" s="80"/>
      <c r="AH908" s="80"/>
      <c r="AI908" s="80"/>
      <c r="AJ908" s="80"/>
      <c r="AK908" s="80"/>
      <c r="AL908" s="80"/>
      <c r="AM908" s="80"/>
      <c r="AN908" s="80"/>
      <c r="AO908" s="80"/>
      <c r="AP908" s="80"/>
      <c r="AQ908" s="80"/>
      <c r="AR908" s="80"/>
      <c r="AS908" s="80"/>
      <c r="AT908" s="80"/>
      <c r="AU908" s="80"/>
      <c r="AV908" s="80"/>
      <c r="AW908" s="80"/>
      <c r="AX908" s="80"/>
      <c r="AY908" s="80"/>
      <c r="AZ908" s="80"/>
    </row>
    <row r="909" spans="1:52" ht="12.75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80"/>
      <c r="AF909" s="80"/>
      <c r="AG909" s="80"/>
      <c r="AH909" s="80"/>
      <c r="AI909" s="80"/>
      <c r="AJ909" s="80"/>
      <c r="AK909" s="80"/>
      <c r="AL909" s="80"/>
      <c r="AM909" s="80"/>
      <c r="AN909" s="80"/>
      <c r="AO909" s="80"/>
      <c r="AP909" s="80"/>
      <c r="AQ909" s="80"/>
      <c r="AR909" s="80"/>
      <c r="AS909" s="80"/>
      <c r="AT909" s="80"/>
      <c r="AU909" s="80"/>
      <c r="AV909" s="80"/>
      <c r="AW909" s="80"/>
      <c r="AX909" s="80"/>
      <c r="AY909" s="80"/>
      <c r="AZ909" s="80"/>
    </row>
    <row r="910" spans="1:52" ht="12.75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80"/>
      <c r="AF910" s="80"/>
      <c r="AG910" s="80"/>
      <c r="AH910" s="80"/>
      <c r="AI910" s="80"/>
      <c r="AJ910" s="80"/>
      <c r="AK910" s="80"/>
      <c r="AL910" s="80"/>
      <c r="AM910" s="80"/>
      <c r="AN910" s="80"/>
      <c r="AO910" s="80"/>
      <c r="AP910" s="80"/>
      <c r="AQ910" s="80"/>
      <c r="AR910" s="80"/>
      <c r="AS910" s="80"/>
      <c r="AT910" s="80"/>
      <c r="AU910" s="80"/>
      <c r="AV910" s="80"/>
      <c r="AW910" s="80"/>
      <c r="AX910" s="80"/>
      <c r="AY910" s="80"/>
      <c r="AZ910" s="80"/>
    </row>
    <row r="911" spans="1:52" ht="12.75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80"/>
      <c r="AF911" s="80"/>
      <c r="AG911" s="80"/>
      <c r="AH911" s="80"/>
      <c r="AI911" s="80"/>
      <c r="AJ911" s="80"/>
      <c r="AK911" s="80"/>
      <c r="AL911" s="80"/>
      <c r="AM911" s="80"/>
      <c r="AN911" s="80"/>
      <c r="AO911" s="80"/>
      <c r="AP911" s="80"/>
      <c r="AQ911" s="80"/>
      <c r="AR911" s="80"/>
      <c r="AS911" s="80"/>
      <c r="AT911" s="80"/>
      <c r="AU911" s="80"/>
      <c r="AV911" s="80"/>
      <c r="AW911" s="80"/>
      <c r="AX911" s="80"/>
      <c r="AY911" s="80"/>
      <c r="AZ911" s="80"/>
    </row>
    <row r="912" spans="1:52" ht="12.75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80"/>
      <c r="AF912" s="80"/>
      <c r="AG912" s="80"/>
      <c r="AH912" s="80"/>
      <c r="AI912" s="80"/>
      <c r="AJ912" s="80"/>
      <c r="AK912" s="80"/>
      <c r="AL912" s="80"/>
      <c r="AM912" s="80"/>
      <c r="AN912" s="80"/>
      <c r="AO912" s="80"/>
      <c r="AP912" s="80"/>
      <c r="AQ912" s="80"/>
      <c r="AR912" s="80"/>
      <c r="AS912" s="80"/>
      <c r="AT912" s="80"/>
      <c r="AU912" s="80"/>
      <c r="AV912" s="80"/>
      <c r="AW912" s="80"/>
      <c r="AX912" s="80"/>
      <c r="AY912" s="80"/>
      <c r="AZ912" s="80"/>
    </row>
    <row r="913" spans="1:52" ht="12.75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80"/>
      <c r="AF913" s="80"/>
      <c r="AG913" s="80"/>
      <c r="AH913" s="80"/>
      <c r="AI913" s="80"/>
      <c r="AJ913" s="80"/>
      <c r="AK913" s="80"/>
      <c r="AL913" s="80"/>
      <c r="AM913" s="80"/>
      <c r="AN913" s="80"/>
      <c r="AO913" s="80"/>
      <c r="AP913" s="80"/>
      <c r="AQ913" s="80"/>
      <c r="AR913" s="80"/>
      <c r="AS913" s="80"/>
      <c r="AT913" s="80"/>
      <c r="AU913" s="80"/>
      <c r="AV913" s="80"/>
      <c r="AW913" s="80"/>
      <c r="AX913" s="80"/>
      <c r="AY913" s="80"/>
      <c r="AZ913" s="80"/>
    </row>
    <row r="914" spans="1:52" ht="12.75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80"/>
      <c r="AF914" s="80"/>
      <c r="AG914" s="80"/>
      <c r="AH914" s="80"/>
      <c r="AI914" s="80"/>
      <c r="AJ914" s="80"/>
      <c r="AK914" s="80"/>
      <c r="AL914" s="80"/>
      <c r="AM914" s="80"/>
      <c r="AN914" s="80"/>
      <c r="AO914" s="80"/>
      <c r="AP914" s="80"/>
      <c r="AQ914" s="80"/>
      <c r="AR914" s="80"/>
      <c r="AS914" s="80"/>
      <c r="AT914" s="80"/>
      <c r="AU914" s="80"/>
      <c r="AV914" s="80"/>
      <c r="AW914" s="80"/>
      <c r="AX914" s="80"/>
      <c r="AY914" s="80"/>
      <c r="AZ914" s="80"/>
    </row>
    <row r="915" spans="1:52" ht="12.75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80"/>
      <c r="AF915" s="80"/>
      <c r="AG915" s="80"/>
      <c r="AH915" s="80"/>
      <c r="AI915" s="80"/>
      <c r="AJ915" s="80"/>
      <c r="AK915" s="80"/>
      <c r="AL915" s="80"/>
      <c r="AM915" s="80"/>
      <c r="AN915" s="80"/>
      <c r="AO915" s="80"/>
      <c r="AP915" s="80"/>
      <c r="AQ915" s="80"/>
      <c r="AR915" s="80"/>
      <c r="AS915" s="80"/>
      <c r="AT915" s="80"/>
      <c r="AU915" s="80"/>
      <c r="AV915" s="80"/>
      <c r="AW915" s="80"/>
      <c r="AX915" s="80"/>
      <c r="AY915" s="80"/>
      <c r="AZ915" s="80"/>
    </row>
    <row r="916" spans="1:52" ht="12.75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80"/>
      <c r="AF916" s="80"/>
      <c r="AG916" s="80"/>
      <c r="AH916" s="80"/>
      <c r="AI916" s="80"/>
      <c r="AJ916" s="80"/>
      <c r="AK916" s="80"/>
      <c r="AL916" s="80"/>
      <c r="AM916" s="80"/>
      <c r="AN916" s="80"/>
      <c r="AO916" s="80"/>
      <c r="AP916" s="80"/>
      <c r="AQ916" s="80"/>
      <c r="AR916" s="80"/>
      <c r="AS916" s="80"/>
      <c r="AT916" s="80"/>
      <c r="AU916" s="80"/>
      <c r="AV916" s="80"/>
      <c r="AW916" s="80"/>
      <c r="AX916" s="80"/>
      <c r="AY916" s="80"/>
      <c r="AZ916" s="80"/>
    </row>
    <row r="917" spans="1:52" ht="12.75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80"/>
      <c r="AF917" s="80"/>
      <c r="AG917" s="80"/>
      <c r="AH917" s="80"/>
      <c r="AI917" s="80"/>
      <c r="AJ917" s="80"/>
      <c r="AK917" s="80"/>
      <c r="AL917" s="80"/>
      <c r="AM917" s="80"/>
      <c r="AN917" s="80"/>
      <c r="AO917" s="80"/>
      <c r="AP917" s="80"/>
      <c r="AQ917" s="80"/>
      <c r="AR917" s="80"/>
      <c r="AS917" s="80"/>
      <c r="AT917" s="80"/>
      <c r="AU917" s="80"/>
      <c r="AV917" s="80"/>
      <c r="AW917" s="80"/>
      <c r="AX917" s="80"/>
      <c r="AY917" s="80"/>
      <c r="AZ917" s="80"/>
    </row>
    <row r="918" spans="1:52" ht="12.75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80"/>
      <c r="AF918" s="80"/>
      <c r="AG918" s="80"/>
      <c r="AH918" s="80"/>
      <c r="AI918" s="80"/>
      <c r="AJ918" s="80"/>
      <c r="AK918" s="80"/>
      <c r="AL918" s="80"/>
      <c r="AM918" s="80"/>
      <c r="AN918" s="80"/>
      <c r="AO918" s="80"/>
      <c r="AP918" s="80"/>
      <c r="AQ918" s="80"/>
      <c r="AR918" s="80"/>
      <c r="AS918" s="80"/>
      <c r="AT918" s="80"/>
      <c r="AU918" s="80"/>
      <c r="AV918" s="80"/>
      <c r="AW918" s="80"/>
      <c r="AX918" s="80"/>
      <c r="AY918" s="80"/>
      <c r="AZ918" s="80"/>
    </row>
    <row r="919" spans="1:52" ht="12.75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80"/>
      <c r="AF919" s="80"/>
      <c r="AG919" s="80"/>
      <c r="AH919" s="80"/>
      <c r="AI919" s="80"/>
      <c r="AJ919" s="80"/>
      <c r="AK919" s="80"/>
      <c r="AL919" s="80"/>
      <c r="AM919" s="80"/>
      <c r="AN919" s="80"/>
      <c r="AO919" s="80"/>
      <c r="AP919" s="80"/>
      <c r="AQ919" s="80"/>
      <c r="AR919" s="80"/>
      <c r="AS919" s="80"/>
      <c r="AT919" s="80"/>
      <c r="AU919" s="80"/>
      <c r="AV919" s="80"/>
      <c r="AW919" s="80"/>
      <c r="AX919" s="80"/>
      <c r="AY919" s="80"/>
      <c r="AZ919" s="80"/>
    </row>
    <row r="920" spans="1:52" ht="12.75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80"/>
      <c r="AF920" s="80"/>
      <c r="AG920" s="80"/>
      <c r="AH920" s="80"/>
      <c r="AI920" s="80"/>
      <c r="AJ920" s="80"/>
      <c r="AK920" s="80"/>
      <c r="AL920" s="80"/>
      <c r="AM920" s="80"/>
      <c r="AN920" s="80"/>
      <c r="AO920" s="80"/>
      <c r="AP920" s="80"/>
      <c r="AQ920" s="80"/>
      <c r="AR920" s="80"/>
      <c r="AS920" s="80"/>
      <c r="AT920" s="80"/>
      <c r="AU920" s="80"/>
      <c r="AV920" s="80"/>
      <c r="AW920" s="80"/>
      <c r="AX920" s="80"/>
      <c r="AY920" s="80"/>
      <c r="AZ920" s="80"/>
    </row>
    <row r="921" spans="1:52" ht="12.75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80"/>
      <c r="AF921" s="80"/>
      <c r="AG921" s="80"/>
      <c r="AH921" s="80"/>
      <c r="AI921" s="80"/>
      <c r="AJ921" s="80"/>
      <c r="AK921" s="80"/>
      <c r="AL921" s="80"/>
      <c r="AM921" s="80"/>
      <c r="AN921" s="80"/>
      <c r="AO921" s="80"/>
      <c r="AP921" s="80"/>
      <c r="AQ921" s="80"/>
      <c r="AR921" s="80"/>
      <c r="AS921" s="80"/>
      <c r="AT921" s="80"/>
      <c r="AU921" s="80"/>
      <c r="AV921" s="80"/>
      <c r="AW921" s="80"/>
      <c r="AX921" s="80"/>
      <c r="AY921" s="80"/>
      <c r="AZ921" s="80"/>
    </row>
    <row r="922" spans="1:52" ht="12.75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80"/>
      <c r="AF922" s="80"/>
      <c r="AG922" s="80"/>
      <c r="AH922" s="80"/>
      <c r="AI922" s="80"/>
      <c r="AJ922" s="80"/>
      <c r="AK922" s="80"/>
      <c r="AL922" s="80"/>
      <c r="AM922" s="80"/>
      <c r="AN922" s="80"/>
      <c r="AO922" s="80"/>
      <c r="AP922" s="80"/>
      <c r="AQ922" s="80"/>
      <c r="AR922" s="80"/>
      <c r="AS922" s="80"/>
      <c r="AT922" s="80"/>
      <c r="AU922" s="80"/>
      <c r="AV922" s="80"/>
      <c r="AW922" s="80"/>
      <c r="AX922" s="80"/>
      <c r="AY922" s="80"/>
      <c r="AZ922" s="80"/>
    </row>
    <row r="923" spans="1:52" ht="12.75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80"/>
      <c r="AF923" s="80"/>
      <c r="AG923" s="80"/>
      <c r="AH923" s="80"/>
      <c r="AI923" s="80"/>
      <c r="AJ923" s="80"/>
      <c r="AK923" s="80"/>
      <c r="AL923" s="80"/>
      <c r="AM923" s="80"/>
      <c r="AN923" s="80"/>
      <c r="AO923" s="80"/>
      <c r="AP923" s="80"/>
      <c r="AQ923" s="80"/>
      <c r="AR923" s="80"/>
      <c r="AS923" s="80"/>
      <c r="AT923" s="80"/>
      <c r="AU923" s="80"/>
      <c r="AV923" s="80"/>
      <c r="AW923" s="80"/>
      <c r="AX923" s="80"/>
      <c r="AY923" s="80"/>
      <c r="AZ923" s="80"/>
    </row>
    <row r="924" spans="1:52" ht="12.75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80"/>
      <c r="AF924" s="80"/>
      <c r="AG924" s="80"/>
      <c r="AH924" s="80"/>
      <c r="AI924" s="80"/>
      <c r="AJ924" s="80"/>
      <c r="AK924" s="80"/>
      <c r="AL924" s="80"/>
      <c r="AM924" s="80"/>
      <c r="AN924" s="80"/>
      <c r="AO924" s="80"/>
      <c r="AP924" s="80"/>
      <c r="AQ924" s="80"/>
      <c r="AR924" s="80"/>
      <c r="AS924" s="80"/>
      <c r="AT924" s="80"/>
      <c r="AU924" s="80"/>
      <c r="AV924" s="80"/>
      <c r="AW924" s="80"/>
      <c r="AX924" s="80"/>
      <c r="AY924" s="80"/>
      <c r="AZ924" s="80"/>
    </row>
    <row r="925" spans="1:52" ht="12.75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80"/>
      <c r="AF925" s="80"/>
      <c r="AG925" s="80"/>
      <c r="AH925" s="80"/>
      <c r="AI925" s="80"/>
      <c r="AJ925" s="80"/>
      <c r="AK925" s="80"/>
      <c r="AL925" s="80"/>
      <c r="AM925" s="80"/>
      <c r="AN925" s="80"/>
      <c r="AO925" s="80"/>
      <c r="AP925" s="80"/>
      <c r="AQ925" s="80"/>
      <c r="AR925" s="80"/>
      <c r="AS925" s="80"/>
      <c r="AT925" s="80"/>
      <c r="AU925" s="80"/>
      <c r="AV925" s="80"/>
      <c r="AW925" s="80"/>
      <c r="AX925" s="80"/>
      <c r="AY925" s="80"/>
      <c r="AZ925" s="80"/>
    </row>
    <row r="926" spans="1:52" ht="12.75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80"/>
      <c r="AF926" s="80"/>
      <c r="AG926" s="80"/>
      <c r="AH926" s="80"/>
      <c r="AI926" s="80"/>
      <c r="AJ926" s="80"/>
      <c r="AK926" s="80"/>
      <c r="AL926" s="80"/>
      <c r="AM926" s="80"/>
      <c r="AN926" s="80"/>
      <c r="AO926" s="80"/>
      <c r="AP926" s="80"/>
      <c r="AQ926" s="80"/>
      <c r="AR926" s="80"/>
      <c r="AS926" s="80"/>
      <c r="AT926" s="80"/>
      <c r="AU926" s="80"/>
      <c r="AV926" s="80"/>
      <c r="AW926" s="80"/>
      <c r="AX926" s="80"/>
      <c r="AY926" s="80"/>
      <c r="AZ926" s="80"/>
    </row>
    <row r="927" spans="1:52" ht="12.75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80"/>
      <c r="AF927" s="80"/>
      <c r="AG927" s="80"/>
      <c r="AH927" s="80"/>
      <c r="AI927" s="80"/>
      <c r="AJ927" s="80"/>
      <c r="AK927" s="80"/>
      <c r="AL927" s="80"/>
      <c r="AM927" s="80"/>
      <c r="AN927" s="80"/>
      <c r="AO927" s="80"/>
      <c r="AP927" s="80"/>
      <c r="AQ927" s="80"/>
      <c r="AR927" s="80"/>
      <c r="AS927" s="80"/>
      <c r="AT927" s="80"/>
      <c r="AU927" s="80"/>
      <c r="AV927" s="80"/>
      <c r="AW927" s="80"/>
      <c r="AX927" s="80"/>
      <c r="AY927" s="80"/>
      <c r="AZ927" s="80"/>
    </row>
    <row r="928" spans="1:52" ht="12.75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80"/>
      <c r="AF928" s="80"/>
      <c r="AG928" s="80"/>
      <c r="AH928" s="80"/>
      <c r="AI928" s="80"/>
      <c r="AJ928" s="80"/>
      <c r="AK928" s="80"/>
      <c r="AL928" s="80"/>
      <c r="AM928" s="80"/>
      <c r="AN928" s="80"/>
      <c r="AO928" s="80"/>
      <c r="AP928" s="80"/>
      <c r="AQ928" s="80"/>
      <c r="AR928" s="80"/>
      <c r="AS928" s="80"/>
      <c r="AT928" s="80"/>
      <c r="AU928" s="80"/>
      <c r="AV928" s="80"/>
      <c r="AW928" s="80"/>
      <c r="AX928" s="80"/>
      <c r="AY928" s="80"/>
      <c r="AZ928" s="80"/>
    </row>
    <row r="929" spans="1:52" ht="12.75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80"/>
      <c r="AF929" s="80"/>
      <c r="AG929" s="80"/>
      <c r="AH929" s="80"/>
      <c r="AI929" s="80"/>
      <c r="AJ929" s="80"/>
      <c r="AK929" s="80"/>
      <c r="AL929" s="80"/>
      <c r="AM929" s="80"/>
      <c r="AN929" s="80"/>
      <c r="AO929" s="80"/>
      <c r="AP929" s="80"/>
      <c r="AQ929" s="80"/>
      <c r="AR929" s="80"/>
      <c r="AS929" s="80"/>
      <c r="AT929" s="80"/>
      <c r="AU929" s="80"/>
      <c r="AV929" s="80"/>
      <c r="AW929" s="80"/>
      <c r="AX929" s="80"/>
      <c r="AY929" s="80"/>
      <c r="AZ929" s="80"/>
    </row>
    <row r="930" spans="1:52" ht="12.75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80"/>
      <c r="AF930" s="80"/>
      <c r="AG930" s="80"/>
      <c r="AH930" s="80"/>
      <c r="AI930" s="80"/>
      <c r="AJ930" s="80"/>
      <c r="AK930" s="80"/>
      <c r="AL930" s="80"/>
      <c r="AM930" s="80"/>
      <c r="AN930" s="80"/>
      <c r="AO930" s="80"/>
      <c r="AP930" s="80"/>
      <c r="AQ930" s="80"/>
      <c r="AR930" s="80"/>
      <c r="AS930" s="80"/>
      <c r="AT930" s="80"/>
      <c r="AU930" s="80"/>
      <c r="AV930" s="80"/>
      <c r="AW930" s="80"/>
      <c r="AX930" s="80"/>
      <c r="AY930" s="80"/>
      <c r="AZ930" s="80"/>
    </row>
    <row r="931" spans="1:52" ht="12.75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80"/>
      <c r="AF931" s="80"/>
      <c r="AG931" s="80"/>
      <c r="AH931" s="80"/>
      <c r="AI931" s="80"/>
      <c r="AJ931" s="80"/>
      <c r="AK931" s="80"/>
      <c r="AL931" s="80"/>
      <c r="AM931" s="80"/>
      <c r="AN931" s="80"/>
      <c r="AO931" s="80"/>
      <c r="AP931" s="80"/>
      <c r="AQ931" s="80"/>
      <c r="AR931" s="80"/>
      <c r="AS931" s="80"/>
      <c r="AT931" s="80"/>
      <c r="AU931" s="80"/>
      <c r="AV931" s="80"/>
      <c r="AW931" s="80"/>
      <c r="AX931" s="80"/>
      <c r="AY931" s="80"/>
      <c r="AZ931" s="80"/>
    </row>
    <row r="932" spans="1:52" ht="12.75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80"/>
      <c r="AF932" s="80"/>
      <c r="AG932" s="80"/>
      <c r="AH932" s="80"/>
      <c r="AI932" s="80"/>
      <c r="AJ932" s="80"/>
      <c r="AK932" s="80"/>
      <c r="AL932" s="80"/>
      <c r="AM932" s="80"/>
      <c r="AN932" s="80"/>
      <c r="AO932" s="80"/>
      <c r="AP932" s="80"/>
      <c r="AQ932" s="80"/>
      <c r="AR932" s="80"/>
      <c r="AS932" s="80"/>
      <c r="AT932" s="80"/>
      <c r="AU932" s="80"/>
      <c r="AV932" s="80"/>
      <c r="AW932" s="80"/>
      <c r="AX932" s="80"/>
      <c r="AY932" s="80"/>
      <c r="AZ932" s="80"/>
    </row>
    <row r="933" spans="1:52" ht="12.75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80"/>
      <c r="AF933" s="80"/>
      <c r="AG933" s="80"/>
      <c r="AH933" s="80"/>
      <c r="AI933" s="80"/>
      <c r="AJ933" s="80"/>
      <c r="AK933" s="80"/>
      <c r="AL933" s="80"/>
      <c r="AM933" s="80"/>
      <c r="AN933" s="80"/>
      <c r="AO933" s="80"/>
      <c r="AP933" s="80"/>
      <c r="AQ933" s="80"/>
      <c r="AR933" s="80"/>
      <c r="AS933" s="80"/>
      <c r="AT933" s="80"/>
      <c r="AU933" s="80"/>
      <c r="AV933" s="80"/>
      <c r="AW933" s="80"/>
      <c r="AX933" s="80"/>
      <c r="AY933" s="80"/>
      <c r="AZ933" s="80"/>
    </row>
    <row r="934" spans="1:52" ht="12.75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80"/>
      <c r="AF934" s="80"/>
      <c r="AG934" s="80"/>
      <c r="AH934" s="80"/>
      <c r="AI934" s="80"/>
      <c r="AJ934" s="80"/>
      <c r="AK934" s="80"/>
      <c r="AL934" s="80"/>
      <c r="AM934" s="80"/>
      <c r="AN934" s="80"/>
      <c r="AO934" s="80"/>
      <c r="AP934" s="80"/>
      <c r="AQ934" s="80"/>
      <c r="AR934" s="80"/>
      <c r="AS934" s="80"/>
      <c r="AT934" s="80"/>
      <c r="AU934" s="80"/>
      <c r="AV934" s="80"/>
      <c r="AW934" s="80"/>
      <c r="AX934" s="80"/>
      <c r="AY934" s="80"/>
      <c r="AZ934" s="80"/>
    </row>
    <row r="935" spans="1:52" ht="12.75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80"/>
      <c r="AF935" s="80"/>
      <c r="AG935" s="80"/>
      <c r="AH935" s="80"/>
      <c r="AI935" s="80"/>
      <c r="AJ935" s="80"/>
      <c r="AK935" s="80"/>
      <c r="AL935" s="80"/>
      <c r="AM935" s="80"/>
      <c r="AN935" s="80"/>
      <c r="AO935" s="80"/>
      <c r="AP935" s="80"/>
      <c r="AQ935" s="80"/>
      <c r="AR935" s="80"/>
      <c r="AS935" s="80"/>
      <c r="AT935" s="80"/>
      <c r="AU935" s="80"/>
      <c r="AV935" s="80"/>
      <c r="AW935" s="80"/>
      <c r="AX935" s="80"/>
      <c r="AY935" s="80"/>
      <c r="AZ935" s="80"/>
    </row>
    <row r="936" spans="1:52" ht="12.75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80"/>
      <c r="AF936" s="80"/>
      <c r="AG936" s="80"/>
      <c r="AH936" s="80"/>
      <c r="AI936" s="80"/>
      <c r="AJ936" s="80"/>
      <c r="AK936" s="80"/>
      <c r="AL936" s="80"/>
      <c r="AM936" s="80"/>
      <c r="AN936" s="80"/>
      <c r="AO936" s="80"/>
      <c r="AP936" s="80"/>
      <c r="AQ936" s="80"/>
      <c r="AR936" s="80"/>
      <c r="AS936" s="80"/>
      <c r="AT936" s="80"/>
      <c r="AU936" s="80"/>
      <c r="AV936" s="80"/>
      <c r="AW936" s="80"/>
      <c r="AX936" s="80"/>
      <c r="AY936" s="80"/>
      <c r="AZ936" s="80"/>
    </row>
    <row r="937" spans="1:52" ht="12.75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80"/>
      <c r="AF937" s="80"/>
      <c r="AG937" s="80"/>
      <c r="AH937" s="80"/>
      <c r="AI937" s="80"/>
      <c r="AJ937" s="80"/>
      <c r="AK937" s="80"/>
      <c r="AL937" s="80"/>
      <c r="AM937" s="80"/>
      <c r="AN937" s="80"/>
      <c r="AO937" s="80"/>
      <c r="AP937" s="80"/>
      <c r="AQ937" s="80"/>
      <c r="AR937" s="80"/>
      <c r="AS937" s="80"/>
      <c r="AT937" s="80"/>
      <c r="AU937" s="80"/>
      <c r="AV937" s="80"/>
      <c r="AW937" s="80"/>
      <c r="AX937" s="80"/>
      <c r="AY937" s="80"/>
      <c r="AZ937" s="80"/>
    </row>
    <row r="938" spans="1:52" ht="12.75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80"/>
      <c r="AF938" s="80"/>
      <c r="AG938" s="80"/>
      <c r="AH938" s="80"/>
      <c r="AI938" s="80"/>
      <c r="AJ938" s="80"/>
      <c r="AK938" s="80"/>
      <c r="AL938" s="80"/>
      <c r="AM938" s="80"/>
      <c r="AN938" s="80"/>
      <c r="AO938" s="80"/>
      <c r="AP938" s="80"/>
      <c r="AQ938" s="80"/>
      <c r="AR938" s="80"/>
      <c r="AS938" s="80"/>
      <c r="AT938" s="80"/>
      <c r="AU938" s="80"/>
      <c r="AV938" s="80"/>
      <c r="AW938" s="80"/>
      <c r="AX938" s="80"/>
      <c r="AY938" s="80"/>
      <c r="AZ938" s="80"/>
    </row>
    <row r="939" spans="1:52" ht="12.75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80"/>
      <c r="AF939" s="80"/>
      <c r="AG939" s="80"/>
      <c r="AH939" s="80"/>
      <c r="AI939" s="80"/>
      <c r="AJ939" s="80"/>
      <c r="AK939" s="80"/>
      <c r="AL939" s="80"/>
      <c r="AM939" s="80"/>
      <c r="AN939" s="80"/>
      <c r="AO939" s="80"/>
      <c r="AP939" s="80"/>
      <c r="AQ939" s="80"/>
      <c r="AR939" s="80"/>
      <c r="AS939" s="80"/>
      <c r="AT939" s="80"/>
      <c r="AU939" s="80"/>
      <c r="AV939" s="80"/>
      <c r="AW939" s="80"/>
      <c r="AX939" s="80"/>
      <c r="AY939" s="80"/>
      <c r="AZ939" s="80"/>
    </row>
    <row r="940" spans="1:52" ht="12.75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80"/>
      <c r="AF940" s="80"/>
      <c r="AG940" s="80"/>
      <c r="AH940" s="80"/>
      <c r="AI940" s="80"/>
      <c r="AJ940" s="80"/>
      <c r="AK940" s="80"/>
      <c r="AL940" s="80"/>
      <c r="AM940" s="80"/>
      <c r="AN940" s="80"/>
      <c r="AO940" s="80"/>
      <c r="AP940" s="80"/>
      <c r="AQ940" s="80"/>
      <c r="AR940" s="80"/>
      <c r="AS940" s="80"/>
      <c r="AT940" s="80"/>
      <c r="AU940" s="80"/>
      <c r="AV940" s="80"/>
      <c r="AW940" s="80"/>
      <c r="AX940" s="80"/>
      <c r="AY940" s="80"/>
      <c r="AZ940" s="80"/>
    </row>
    <row r="941" spans="1:52" ht="12.75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80"/>
      <c r="AF941" s="80"/>
      <c r="AG941" s="80"/>
      <c r="AH941" s="80"/>
      <c r="AI941" s="80"/>
      <c r="AJ941" s="80"/>
      <c r="AK941" s="80"/>
      <c r="AL941" s="80"/>
      <c r="AM941" s="80"/>
      <c r="AN941" s="80"/>
      <c r="AO941" s="80"/>
      <c r="AP941" s="80"/>
      <c r="AQ941" s="80"/>
      <c r="AR941" s="80"/>
      <c r="AS941" s="80"/>
      <c r="AT941" s="80"/>
      <c r="AU941" s="80"/>
      <c r="AV941" s="80"/>
      <c r="AW941" s="80"/>
      <c r="AX941" s="80"/>
      <c r="AY941" s="80"/>
      <c r="AZ941" s="80"/>
    </row>
    <row r="942" spans="1:52" ht="12.75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80"/>
      <c r="AF942" s="80"/>
      <c r="AG942" s="80"/>
      <c r="AH942" s="80"/>
      <c r="AI942" s="80"/>
      <c r="AJ942" s="80"/>
      <c r="AK942" s="80"/>
      <c r="AL942" s="80"/>
      <c r="AM942" s="80"/>
      <c r="AN942" s="80"/>
      <c r="AO942" s="80"/>
      <c r="AP942" s="80"/>
      <c r="AQ942" s="80"/>
      <c r="AR942" s="80"/>
      <c r="AS942" s="80"/>
      <c r="AT942" s="80"/>
      <c r="AU942" s="80"/>
      <c r="AV942" s="80"/>
      <c r="AW942" s="80"/>
      <c r="AX942" s="80"/>
      <c r="AY942" s="80"/>
      <c r="AZ942" s="80"/>
    </row>
    <row r="943" spans="1:52" ht="12.75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80"/>
      <c r="AF943" s="80"/>
      <c r="AG943" s="80"/>
      <c r="AH943" s="80"/>
      <c r="AI943" s="80"/>
      <c r="AJ943" s="80"/>
      <c r="AK943" s="80"/>
      <c r="AL943" s="80"/>
      <c r="AM943" s="80"/>
      <c r="AN943" s="80"/>
      <c r="AO943" s="80"/>
      <c r="AP943" s="80"/>
      <c r="AQ943" s="80"/>
      <c r="AR943" s="80"/>
      <c r="AS943" s="80"/>
      <c r="AT943" s="80"/>
      <c r="AU943" s="80"/>
      <c r="AV943" s="80"/>
      <c r="AW943" s="80"/>
      <c r="AX943" s="80"/>
      <c r="AY943" s="80"/>
      <c r="AZ943" s="80"/>
    </row>
    <row r="944" spans="1:52" ht="12.75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80"/>
      <c r="AF944" s="80"/>
      <c r="AG944" s="80"/>
      <c r="AH944" s="80"/>
      <c r="AI944" s="80"/>
      <c r="AJ944" s="80"/>
      <c r="AK944" s="80"/>
      <c r="AL944" s="80"/>
      <c r="AM944" s="80"/>
      <c r="AN944" s="80"/>
      <c r="AO944" s="80"/>
      <c r="AP944" s="80"/>
      <c r="AQ944" s="80"/>
      <c r="AR944" s="80"/>
      <c r="AS944" s="80"/>
      <c r="AT944" s="80"/>
      <c r="AU944" s="80"/>
      <c r="AV944" s="80"/>
      <c r="AW944" s="80"/>
      <c r="AX944" s="80"/>
      <c r="AY944" s="80"/>
      <c r="AZ944" s="80"/>
    </row>
    <row r="945" spans="1:52" ht="12.75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80"/>
      <c r="AF945" s="80"/>
      <c r="AG945" s="80"/>
      <c r="AH945" s="80"/>
      <c r="AI945" s="80"/>
      <c r="AJ945" s="80"/>
      <c r="AK945" s="80"/>
      <c r="AL945" s="80"/>
      <c r="AM945" s="80"/>
      <c r="AN945" s="80"/>
      <c r="AO945" s="80"/>
      <c r="AP945" s="80"/>
      <c r="AQ945" s="80"/>
      <c r="AR945" s="80"/>
      <c r="AS945" s="80"/>
      <c r="AT945" s="80"/>
      <c r="AU945" s="80"/>
      <c r="AV945" s="80"/>
      <c r="AW945" s="80"/>
      <c r="AX945" s="80"/>
      <c r="AY945" s="80"/>
      <c r="AZ945" s="80"/>
    </row>
    <row r="946" spans="1:52" ht="12.75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80"/>
      <c r="AF946" s="80"/>
      <c r="AG946" s="80"/>
      <c r="AH946" s="80"/>
      <c r="AI946" s="80"/>
      <c r="AJ946" s="80"/>
      <c r="AK946" s="80"/>
      <c r="AL946" s="80"/>
      <c r="AM946" s="80"/>
      <c r="AN946" s="80"/>
      <c r="AO946" s="80"/>
      <c r="AP946" s="80"/>
      <c r="AQ946" s="80"/>
      <c r="AR946" s="80"/>
      <c r="AS946" s="80"/>
      <c r="AT946" s="80"/>
      <c r="AU946" s="80"/>
      <c r="AV946" s="80"/>
      <c r="AW946" s="80"/>
      <c r="AX946" s="80"/>
      <c r="AY946" s="80"/>
      <c r="AZ946" s="80"/>
    </row>
    <row r="947" spans="1:52" ht="12.75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80"/>
      <c r="AF947" s="80"/>
      <c r="AG947" s="80"/>
      <c r="AH947" s="80"/>
      <c r="AI947" s="80"/>
      <c r="AJ947" s="80"/>
      <c r="AK947" s="80"/>
      <c r="AL947" s="80"/>
      <c r="AM947" s="80"/>
      <c r="AN947" s="80"/>
      <c r="AO947" s="80"/>
      <c r="AP947" s="80"/>
      <c r="AQ947" s="80"/>
      <c r="AR947" s="80"/>
      <c r="AS947" s="80"/>
      <c r="AT947" s="80"/>
      <c r="AU947" s="80"/>
      <c r="AV947" s="80"/>
      <c r="AW947" s="80"/>
      <c r="AX947" s="80"/>
      <c r="AY947" s="80"/>
      <c r="AZ947" s="80"/>
    </row>
    <row r="948" spans="1:52" ht="12.75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80"/>
      <c r="AF948" s="80"/>
      <c r="AG948" s="80"/>
      <c r="AH948" s="80"/>
      <c r="AI948" s="80"/>
      <c r="AJ948" s="80"/>
      <c r="AK948" s="80"/>
      <c r="AL948" s="80"/>
      <c r="AM948" s="80"/>
      <c r="AN948" s="80"/>
      <c r="AO948" s="80"/>
      <c r="AP948" s="80"/>
      <c r="AQ948" s="80"/>
      <c r="AR948" s="80"/>
      <c r="AS948" s="80"/>
      <c r="AT948" s="80"/>
      <c r="AU948" s="80"/>
      <c r="AV948" s="80"/>
      <c r="AW948" s="80"/>
      <c r="AX948" s="80"/>
      <c r="AY948" s="80"/>
      <c r="AZ948" s="80"/>
    </row>
    <row r="949" spans="1:52" ht="12.75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80"/>
      <c r="AF949" s="80"/>
      <c r="AG949" s="80"/>
      <c r="AH949" s="80"/>
      <c r="AI949" s="80"/>
      <c r="AJ949" s="80"/>
      <c r="AK949" s="80"/>
      <c r="AL949" s="80"/>
      <c r="AM949" s="80"/>
      <c r="AN949" s="80"/>
      <c r="AO949" s="80"/>
      <c r="AP949" s="80"/>
      <c r="AQ949" s="80"/>
      <c r="AR949" s="80"/>
      <c r="AS949" s="80"/>
      <c r="AT949" s="80"/>
      <c r="AU949" s="80"/>
      <c r="AV949" s="80"/>
      <c r="AW949" s="80"/>
      <c r="AX949" s="80"/>
      <c r="AY949" s="80"/>
      <c r="AZ949" s="80"/>
    </row>
    <row r="950" spans="1:52" ht="12.75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80"/>
      <c r="AF950" s="80"/>
      <c r="AG950" s="80"/>
      <c r="AH950" s="80"/>
      <c r="AI950" s="80"/>
      <c r="AJ950" s="80"/>
      <c r="AK950" s="80"/>
      <c r="AL950" s="80"/>
      <c r="AM950" s="80"/>
      <c r="AN950" s="80"/>
      <c r="AO950" s="80"/>
      <c r="AP950" s="80"/>
      <c r="AQ950" s="80"/>
      <c r="AR950" s="80"/>
      <c r="AS950" s="80"/>
      <c r="AT950" s="80"/>
      <c r="AU950" s="80"/>
      <c r="AV950" s="80"/>
      <c r="AW950" s="80"/>
      <c r="AX950" s="80"/>
      <c r="AY950" s="80"/>
      <c r="AZ950" s="80"/>
    </row>
    <row r="951" spans="1:52" ht="12.75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80"/>
      <c r="AF951" s="80"/>
      <c r="AG951" s="80"/>
      <c r="AH951" s="80"/>
      <c r="AI951" s="80"/>
      <c r="AJ951" s="80"/>
      <c r="AK951" s="80"/>
      <c r="AL951" s="80"/>
      <c r="AM951" s="80"/>
      <c r="AN951" s="80"/>
      <c r="AO951" s="80"/>
      <c r="AP951" s="80"/>
      <c r="AQ951" s="80"/>
      <c r="AR951" s="80"/>
      <c r="AS951" s="80"/>
      <c r="AT951" s="80"/>
      <c r="AU951" s="80"/>
      <c r="AV951" s="80"/>
      <c r="AW951" s="80"/>
      <c r="AX951" s="80"/>
      <c r="AY951" s="80"/>
      <c r="AZ951" s="80"/>
    </row>
    <row r="952" spans="1:52" ht="12.75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80"/>
      <c r="AF952" s="80"/>
      <c r="AG952" s="80"/>
      <c r="AH952" s="80"/>
      <c r="AI952" s="80"/>
      <c r="AJ952" s="80"/>
      <c r="AK952" s="80"/>
      <c r="AL952" s="80"/>
      <c r="AM952" s="80"/>
      <c r="AN952" s="80"/>
      <c r="AO952" s="80"/>
      <c r="AP952" s="80"/>
      <c r="AQ952" s="80"/>
      <c r="AR952" s="80"/>
      <c r="AS952" s="80"/>
      <c r="AT952" s="80"/>
      <c r="AU952" s="80"/>
      <c r="AV952" s="80"/>
      <c r="AW952" s="80"/>
      <c r="AX952" s="80"/>
      <c r="AY952" s="80"/>
      <c r="AZ952" s="80"/>
    </row>
    <row r="953" spans="1:52" ht="12.75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80"/>
      <c r="AF953" s="80"/>
      <c r="AG953" s="80"/>
      <c r="AH953" s="80"/>
      <c r="AI953" s="80"/>
      <c r="AJ953" s="80"/>
      <c r="AK953" s="80"/>
      <c r="AL953" s="80"/>
      <c r="AM953" s="80"/>
      <c r="AN953" s="80"/>
      <c r="AO953" s="80"/>
      <c r="AP953" s="80"/>
      <c r="AQ953" s="80"/>
      <c r="AR953" s="80"/>
      <c r="AS953" s="80"/>
      <c r="AT953" s="80"/>
      <c r="AU953" s="80"/>
      <c r="AV953" s="80"/>
      <c r="AW953" s="80"/>
      <c r="AX953" s="80"/>
      <c r="AY953" s="80"/>
      <c r="AZ953" s="80"/>
    </row>
    <row r="954" spans="1:52" ht="12.75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80"/>
      <c r="AF954" s="80"/>
      <c r="AG954" s="80"/>
      <c r="AH954" s="80"/>
      <c r="AI954" s="80"/>
      <c r="AJ954" s="80"/>
      <c r="AK954" s="80"/>
      <c r="AL954" s="80"/>
      <c r="AM954" s="80"/>
      <c r="AN954" s="80"/>
      <c r="AO954" s="80"/>
      <c r="AP954" s="80"/>
      <c r="AQ954" s="80"/>
      <c r="AR954" s="80"/>
      <c r="AS954" s="80"/>
      <c r="AT954" s="80"/>
      <c r="AU954" s="80"/>
      <c r="AV954" s="80"/>
      <c r="AW954" s="80"/>
      <c r="AX954" s="80"/>
      <c r="AY954" s="80"/>
      <c r="AZ954" s="80"/>
    </row>
    <row r="955" spans="1:52" ht="12.75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80"/>
      <c r="AF955" s="80"/>
      <c r="AG955" s="80"/>
      <c r="AH955" s="80"/>
      <c r="AI955" s="80"/>
      <c r="AJ955" s="80"/>
      <c r="AK955" s="80"/>
      <c r="AL955" s="80"/>
      <c r="AM955" s="80"/>
      <c r="AN955" s="80"/>
      <c r="AO955" s="80"/>
      <c r="AP955" s="80"/>
      <c r="AQ955" s="80"/>
      <c r="AR955" s="80"/>
      <c r="AS955" s="80"/>
      <c r="AT955" s="80"/>
      <c r="AU955" s="80"/>
      <c r="AV955" s="80"/>
      <c r="AW955" s="80"/>
      <c r="AX955" s="80"/>
      <c r="AY955" s="80"/>
      <c r="AZ955" s="80"/>
    </row>
    <row r="956" spans="1:52" ht="12.75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80"/>
      <c r="AF956" s="80"/>
      <c r="AG956" s="80"/>
      <c r="AH956" s="80"/>
      <c r="AI956" s="80"/>
      <c r="AJ956" s="80"/>
      <c r="AK956" s="80"/>
      <c r="AL956" s="80"/>
      <c r="AM956" s="80"/>
      <c r="AN956" s="80"/>
      <c r="AO956" s="80"/>
      <c r="AP956" s="80"/>
      <c r="AQ956" s="80"/>
      <c r="AR956" s="80"/>
      <c r="AS956" s="80"/>
      <c r="AT956" s="80"/>
      <c r="AU956" s="80"/>
      <c r="AV956" s="80"/>
      <c r="AW956" s="80"/>
      <c r="AX956" s="80"/>
      <c r="AY956" s="80"/>
      <c r="AZ956" s="80"/>
    </row>
    <row r="957" spans="1:52" ht="12.75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80"/>
      <c r="AF957" s="80"/>
      <c r="AG957" s="80"/>
      <c r="AH957" s="80"/>
      <c r="AI957" s="80"/>
      <c r="AJ957" s="80"/>
      <c r="AK957" s="80"/>
      <c r="AL957" s="80"/>
      <c r="AM957" s="80"/>
      <c r="AN957" s="80"/>
      <c r="AO957" s="80"/>
      <c r="AP957" s="80"/>
      <c r="AQ957" s="80"/>
      <c r="AR957" s="80"/>
      <c r="AS957" s="80"/>
      <c r="AT957" s="80"/>
      <c r="AU957" s="80"/>
      <c r="AV957" s="80"/>
      <c r="AW957" s="80"/>
      <c r="AX957" s="80"/>
      <c r="AY957" s="80"/>
      <c r="AZ957" s="80"/>
    </row>
    <row r="958" spans="1:52" ht="12.75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80"/>
      <c r="AF958" s="80"/>
      <c r="AG958" s="80"/>
      <c r="AH958" s="80"/>
      <c r="AI958" s="80"/>
      <c r="AJ958" s="80"/>
      <c r="AK958" s="80"/>
      <c r="AL958" s="80"/>
      <c r="AM958" s="80"/>
      <c r="AN958" s="80"/>
      <c r="AO958" s="80"/>
      <c r="AP958" s="80"/>
      <c r="AQ958" s="80"/>
      <c r="AR958" s="80"/>
      <c r="AS958" s="80"/>
      <c r="AT958" s="80"/>
      <c r="AU958" s="80"/>
      <c r="AV958" s="80"/>
      <c r="AW958" s="80"/>
      <c r="AX958" s="80"/>
      <c r="AY958" s="80"/>
      <c r="AZ958" s="80"/>
    </row>
    <row r="959" spans="1:52" ht="12.75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80"/>
      <c r="AF959" s="80"/>
      <c r="AG959" s="80"/>
      <c r="AH959" s="80"/>
      <c r="AI959" s="80"/>
      <c r="AJ959" s="80"/>
      <c r="AK959" s="80"/>
      <c r="AL959" s="80"/>
      <c r="AM959" s="80"/>
      <c r="AN959" s="80"/>
      <c r="AO959" s="80"/>
      <c r="AP959" s="80"/>
      <c r="AQ959" s="80"/>
      <c r="AR959" s="80"/>
      <c r="AS959" s="80"/>
      <c r="AT959" s="80"/>
      <c r="AU959" s="80"/>
      <c r="AV959" s="80"/>
      <c r="AW959" s="80"/>
      <c r="AX959" s="80"/>
      <c r="AY959" s="80"/>
      <c r="AZ959" s="80"/>
    </row>
    <row r="960" spans="1:52" ht="12.75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80"/>
      <c r="AF960" s="80"/>
      <c r="AG960" s="80"/>
      <c r="AH960" s="80"/>
      <c r="AI960" s="80"/>
      <c r="AJ960" s="80"/>
      <c r="AK960" s="80"/>
      <c r="AL960" s="80"/>
      <c r="AM960" s="80"/>
      <c r="AN960" s="80"/>
      <c r="AO960" s="80"/>
      <c r="AP960" s="80"/>
      <c r="AQ960" s="80"/>
      <c r="AR960" s="80"/>
      <c r="AS960" s="80"/>
      <c r="AT960" s="80"/>
      <c r="AU960" s="80"/>
      <c r="AV960" s="80"/>
      <c r="AW960" s="80"/>
      <c r="AX960" s="80"/>
      <c r="AY960" s="80"/>
      <c r="AZ960" s="80"/>
    </row>
    <row r="961" spans="1:52" ht="12.75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80"/>
      <c r="AF961" s="80"/>
      <c r="AG961" s="80"/>
      <c r="AH961" s="80"/>
      <c r="AI961" s="80"/>
      <c r="AJ961" s="80"/>
      <c r="AK961" s="80"/>
      <c r="AL961" s="80"/>
      <c r="AM961" s="80"/>
      <c r="AN961" s="80"/>
      <c r="AO961" s="80"/>
      <c r="AP961" s="80"/>
      <c r="AQ961" s="80"/>
      <c r="AR961" s="80"/>
      <c r="AS961" s="80"/>
      <c r="AT961" s="80"/>
      <c r="AU961" s="80"/>
      <c r="AV961" s="80"/>
      <c r="AW961" s="80"/>
      <c r="AX961" s="80"/>
      <c r="AY961" s="80"/>
      <c r="AZ961" s="80"/>
    </row>
    <row r="962" spans="1:52" ht="12.75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80"/>
      <c r="AF962" s="80"/>
      <c r="AG962" s="80"/>
      <c r="AH962" s="80"/>
      <c r="AI962" s="80"/>
      <c r="AJ962" s="80"/>
      <c r="AK962" s="80"/>
      <c r="AL962" s="80"/>
      <c r="AM962" s="80"/>
      <c r="AN962" s="80"/>
      <c r="AO962" s="80"/>
      <c r="AP962" s="80"/>
      <c r="AQ962" s="80"/>
      <c r="AR962" s="80"/>
      <c r="AS962" s="80"/>
      <c r="AT962" s="80"/>
      <c r="AU962" s="80"/>
      <c r="AV962" s="80"/>
      <c r="AW962" s="80"/>
      <c r="AX962" s="80"/>
      <c r="AY962" s="80"/>
      <c r="AZ962" s="80"/>
    </row>
    <row r="963" spans="1:52" ht="12.75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80"/>
      <c r="AF963" s="80"/>
      <c r="AG963" s="80"/>
      <c r="AH963" s="80"/>
      <c r="AI963" s="80"/>
      <c r="AJ963" s="80"/>
      <c r="AK963" s="80"/>
      <c r="AL963" s="80"/>
      <c r="AM963" s="80"/>
      <c r="AN963" s="80"/>
      <c r="AO963" s="80"/>
      <c r="AP963" s="80"/>
      <c r="AQ963" s="80"/>
      <c r="AR963" s="80"/>
      <c r="AS963" s="80"/>
      <c r="AT963" s="80"/>
      <c r="AU963" s="80"/>
      <c r="AV963" s="80"/>
      <c r="AW963" s="80"/>
      <c r="AX963" s="80"/>
      <c r="AY963" s="80"/>
      <c r="AZ963" s="80"/>
    </row>
    <row r="964" spans="1:52" ht="12.75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80"/>
      <c r="AF964" s="80"/>
      <c r="AG964" s="80"/>
      <c r="AH964" s="80"/>
      <c r="AI964" s="80"/>
      <c r="AJ964" s="80"/>
      <c r="AK964" s="80"/>
      <c r="AL964" s="80"/>
      <c r="AM964" s="80"/>
      <c r="AN964" s="80"/>
      <c r="AO964" s="80"/>
      <c r="AP964" s="80"/>
      <c r="AQ964" s="80"/>
      <c r="AR964" s="80"/>
      <c r="AS964" s="80"/>
      <c r="AT964" s="80"/>
      <c r="AU964" s="80"/>
      <c r="AV964" s="80"/>
      <c r="AW964" s="80"/>
      <c r="AX964" s="80"/>
      <c r="AY964" s="80"/>
      <c r="AZ964" s="80"/>
    </row>
    <row r="965" spans="1:52" ht="12.75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80"/>
      <c r="AF965" s="80"/>
      <c r="AG965" s="80"/>
      <c r="AH965" s="80"/>
      <c r="AI965" s="80"/>
      <c r="AJ965" s="80"/>
      <c r="AK965" s="80"/>
      <c r="AL965" s="80"/>
      <c r="AM965" s="80"/>
      <c r="AN965" s="80"/>
      <c r="AO965" s="80"/>
      <c r="AP965" s="80"/>
      <c r="AQ965" s="80"/>
      <c r="AR965" s="80"/>
      <c r="AS965" s="80"/>
      <c r="AT965" s="80"/>
      <c r="AU965" s="80"/>
      <c r="AV965" s="80"/>
      <c r="AW965" s="80"/>
      <c r="AX965" s="80"/>
      <c r="AY965" s="80"/>
      <c r="AZ965" s="80"/>
    </row>
    <row r="966" spans="1:52" ht="12.75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80"/>
      <c r="AF966" s="80"/>
      <c r="AG966" s="80"/>
      <c r="AH966" s="80"/>
      <c r="AI966" s="80"/>
      <c r="AJ966" s="80"/>
      <c r="AK966" s="80"/>
      <c r="AL966" s="80"/>
      <c r="AM966" s="80"/>
      <c r="AN966" s="80"/>
      <c r="AO966" s="80"/>
      <c r="AP966" s="80"/>
      <c r="AQ966" s="80"/>
      <c r="AR966" s="80"/>
      <c r="AS966" s="80"/>
      <c r="AT966" s="80"/>
      <c r="AU966" s="80"/>
      <c r="AV966" s="80"/>
      <c r="AW966" s="80"/>
      <c r="AX966" s="80"/>
      <c r="AY966" s="80"/>
      <c r="AZ966" s="80"/>
    </row>
    <row r="967" spans="1:52" ht="12.75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80"/>
      <c r="AF967" s="80"/>
      <c r="AG967" s="80"/>
      <c r="AH967" s="80"/>
      <c r="AI967" s="80"/>
      <c r="AJ967" s="80"/>
      <c r="AK967" s="80"/>
      <c r="AL967" s="80"/>
      <c r="AM967" s="80"/>
      <c r="AN967" s="80"/>
      <c r="AO967" s="80"/>
      <c r="AP967" s="80"/>
      <c r="AQ967" s="80"/>
      <c r="AR967" s="80"/>
      <c r="AS967" s="80"/>
      <c r="AT967" s="80"/>
      <c r="AU967" s="80"/>
      <c r="AV967" s="80"/>
      <c r="AW967" s="80"/>
      <c r="AX967" s="80"/>
      <c r="AY967" s="80"/>
      <c r="AZ967" s="80"/>
    </row>
    <row r="968" spans="1:52" ht="12.75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80"/>
      <c r="AF968" s="80"/>
      <c r="AG968" s="80"/>
      <c r="AH968" s="80"/>
      <c r="AI968" s="80"/>
      <c r="AJ968" s="80"/>
      <c r="AK968" s="80"/>
      <c r="AL968" s="80"/>
      <c r="AM968" s="80"/>
      <c r="AN968" s="80"/>
      <c r="AO968" s="80"/>
      <c r="AP968" s="80"/>
      <c r="AQ968" s="80"/>
      <c r="AR968" s="80"/>
      <c r="AS968" s="80"/>
      <c r="AT968" s="80"/>
      <c r="AU968" s="80"/>
      <c r="AV968" s="80"/>
      <c r="AW968" s="80"/>
      <c r="AX968" s="80"/>
      <c r="AY968" s="80"/>
      <c r="AZ968" s="80"/>
    </row>
    <row r="969" spans="1:52" ht="12.75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80"/>
      <c r="AF969" s="80"/>
      <c r="AG969" s="80"/>
      <c r="AH969" s="80"/>
      <c r="AI969" s="80"/>
      <c r="AJ969" s="80"/>
      <c r="AK969" s="80"/>
      <c r="AL969" s="80"/>
      <c r="AM969" s="80"/>
      <c r="AN969" s="80"/>
      <c r="AO969" s="80"/>
      <c r="AP969" s="80"/>
      <c r="AQ969" s="80"/>
      <c r="AR969" s="80"/>
      <c r="AS969" s="80"/>
      <c r="AT969" s="80"/>
      <c r="AU969" s="80"/>
      <c r="AV969" s="80"/>
      <c r="AW969" s="80"/>
      <c r="AX969" s="80"/>
      <c r="AY969" s="80"/>
      <c r="AZ969" s="80"/>
    </row>
    <row r="970" spans="1:52" ht="12.75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80"/>
      <c r="AF970" s="80"/>
      <c r="AG970" s="80"/>
      <c r="AH970" s="80"/>
      <c r="AI970" s="80"/>
      <c r="AJ970" s="80"/>
      <c r="AK970" s="80"/>
      <c r="AL970" s="80"/>
      <c r="AM970" s="80"/>
      <c r="AN970" s="80"/>
      <c r="AO970" s="80"/>
      <c r="AP970" s="80"/>
      <c r="AQ970" s="80"/>
      <c r="AR970" s="80"/>
      <c r="AS970" s="80"/>
      <c r="AT970" s="80"/>
      <c r="AU970" s="80"/>
      <c r="AV970" s="80"/>
      <c r="AW970" s="80"/>
      <c r="AX970" s="80"/>
      <c r="AY970" s="80"/>
      <c r="AZ970" s="80"/>
    </row>
    <row r="971" spans="1:52" ht="12.75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80"/>
      <c r="AF971" s="80"/>
      <c r="AG971" s="80"/>
      <c r="AH971" s="80"/>
      <c r="AI971" s="80"/>
      <c r="AJ971" s="80"/>
      <c r="AK971" s="80"/>
      <c r="AL971" s="80"/>
      <c r="AM971" s="80"/>
      <c r="AN971" s="80"/>
      <c r="AO971" s="80"/>
      <c r="AP971" s="80"/>
      <c r="AQ971" s="80"/>
      <c r="AR971" s="80"/>
      <c r="AS971" s="80"/>
      <c r="AT971" s="80"/>
      <c r="AU971" s="80"/>
      <c r="AV971" s="80"/>
      <c r="AW971" s="80"/>
      <c r="AX971" s="80"/>
      <c r="AY971" s="80"/>
      <c r="AZ971" s="80"/>
    </row>
    <row r="972" spans="1:52" ht="12.75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80"/>
      <c r="AF972" s="80"/>
      <c r="AG972" s="80"/>
      <c r="AH972" s="80"/>
      <c r="AI972" s="80"/>
      <c r="AJ972" s="80"/>
      <c r="AK972" s="80"/>
      <c r="AL972" s="80"/>
      <c r="AM972" s="80"/>
      <c r="AN972" s="80"/>
      <c r="AO972" s="80"/>
      <c r="AP972" s="80"/>
      <c r="AQ972" s="80"/>
      <c r="AR972" s="80"/>
      <c r="AS972" s="80"/>
      <c r="AT972" s="80"/>
      <c r="AU972" s="80"/>
      <c r="AV972" s="80"/>
      <c r="AW972" s="80"/>
      <c r="AX972" s="80"/>
      <c r="AY972" s="80"/>
      <c r="AZ972" s="80"/>
    </row>
    <row r="973" spans="1:52" ht="12.75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80"/>
      <c r="AF973" s="80"/>
      <c r="AG973" s="80"/>
      <c r="AH973" s="80"/>
      <c r="AI973" s="80"/>
      <c r="AJ973" s="80"/>
      <c r="AK973" s="80"/>
      <c r="AL973" s="80"/>
      <c r="AM973" s="80"/>
      <c r="AN973" s="80"/>
      <c r="AO973" s="80"/>
      <c r="AP973" s="80"/>
      <c r="AQ973" s="80"/>
      <c r="AR973" s="80"/>
      <c r="AS973" s="80"/>
      <c r="AT973" s="80"/>
      <c r="AU973" s="80"/>
      <c r="AV973" s="80"/>
      <c r="AW973" s="80"/>
      <c r="AX973" s="80"/>
      <c r="AY973" s="80"/>
      <c r="AZ973" s="80"/>
    </row>
    <row r="974" spans="1:52" ht="12.75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80"/>
      <c r="AF974" s="80"/>
      <c r="AG974" s="80"/>
      <c r="AH974" s="80"/>
      <c r="AI974" s="80"/>
      <c r="AJ974" s="80"/>
      <c r="AK974" s="80"/>
      <c r="AL974" s="80"/>
      <c r="AM974" s="80"/>
      <c r="AN974" s="80"/>
      <c r="AO974" s="80"/>
      <c r="AP974" s="80"/>
      <c r="AQ974" s="80"/>
      <c r="AR974" s="80"/>
      <c r="AS974" s="80"/>
      <c r="AT974" s="80"/>
      <c r="AU974" s="80"/>
      <c r="AV974" s="80"/>
      <c r="AW974" s="80"/>
      <c r="AX974" s="80"/>
      <c r="AY974" s="80"/>
      <c r="AZ974" s="80"/>
    </row>
    <row r="975" spans="1:52" ht="12.75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80"/>
      <c r="AF975" s="80"/>
      <c r="AG975" s="80"/>
      <c r="AH975" s="80"/>
      <c r="AI975" s="80"/>
      <c r="AJ975" s="80"/>
      <c r="AK975" s="80"/>
      <c r="AL975" s="80"/>
      <c r="AM975" s="80"/>
      <c r="AN975" s="80"/>
      <c r="AO975" s="80"/>
      <c r="AP975" s="80"/>
      <c r="AQ975" s="80"/>
      <c r="AR975" s="80"/>
      <c r="AS975" s="80"/>
      <c r="AT975" s="80"/>
      <c r="AU975" s="80"/>
      <c r="AV975" s="80"/>
      <c r="AW975" s="80"/>
      <c r="AX975" s="80"/>
      <c r="AY975" s="80"/>
      <c r="AZ975" s="80"/>
    </row>
    <row r="976" spans="1:52" ht="12.75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80"/>
      <c r="AF976" s="80"/>
      <c r="AG976" s="80"/>
      <c r="AH976" s="80"/>
      <c r="AI976" s="80"/>
      <c r="AJ976" s="80"/>
      <c r="AK976" s="80"/>
      <c r="AL976" s="80"/>
      <c r="AM976" s="80"/>
      <c r="AN976" s="80"/>
      <c r="AO976" s="80"/>
      <c r="AP976" s="80"/>
      <c r="AQ976" s="80"/>
      <c r="AR976" s="80"/>
      <c r="AS976" s="80"/>
      <c r="AT976" s="80"/>
      <c r="AU976" s="80"/>
      <c r="AV976" s="80"/>
      <c r="AW976" s="80"/>
      <c r="AX976" s="80"/>
      <c r="AY976" s="80"/>
      <c r="AZ976" s="80"/>
    </row>
    <row r="977" spans="1:52" ht="12.75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80"/>
      <c r="AF977" s="80"/>
      <c r="AG977" s="80"/>
      <c r="AH977" s="80"/>
      <c r="AI977" s="80"/>
      <c r="AJ977" s="80"/>
      <c r="AK977" s="80"/>
      <c r="AL977" s="80"/>
      <c r="AM977" s="80"/>
      <c r="AN977" s="80"/>
      <c r="AO977" s="80"/>
      <c r="AP977" s="80"/>
      <c r="AQ977" s="80"/>
      <c r="AR977" s="80"/>
      <c r="AS977" s="80"/>
      <c r="AT977" s="80"/>
      <c r="AU977" s="80"/>
      <c r="AV977" s="80"/>
      <c r="AW977" s="80"/>
      <c r="AX977" s="80"/>
      <c r="AY977" s="80"/>
      <c r="AZ977" s="80"/>
    </row>
    <row r="978" spans="1:52" ht="12.75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80"/>
      <c r="AF978" s="80"/>
      <c r="AG978" s="80"/>
      <c r="AH978" s="80"/>
      <c r="AI978" s="80"/>
      <c r="AJ978" s="80"/>
      <c r="AK978" s="80"/>
      <c r="AL978" s="80"/>
      <c r="AM978" s="80"/>
      <c r="AN978" s="80"/>
      <c r="AO978" s="80"/>
      <c r="AP978" s="80"/>
      <c r="AQ978" s="80"/>
      <c r="AR978" s="80"/>
      <c r="AS978" s="80"/>
      <c r="AT978" s="80"/>
      <c r="AU978" s="80"/>
      <c r="AV978" s="80"/>
      <c r="AW978" s="80"/>
      <c r="AX978" s="80"/>
      <c r="AY978" s="80"/>
      <c r="AZ978" s="80"/>
    </row>
    <row r="979" spans="1:52" ht="12.75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80"/>
      <c r="AF979" s="80"/>
      <c r="AG979" s="80"/>
      <c r="AH979" s="80"/>
      <c r="AI979" s="80"/>
      <c r="AJ979" s="80"/>
      <c r="AK979" s="80"/>
      <c r="AL979" s="80"/>
      <c r="AM979" s="80"/>
      <c r="AN979" s="80"/>
      <c r="AO979" s="80"/>
      <c r="AP979" s="80"/>
      <c r="AQ979" s="80"/>
      <c r="AR979" s="80"/>
      <c r="AS979" s="80"/>
      <c r="AT979" s="80"/>
      <c r="AU979" s="80"/>
      <c r="AV979" s="80"/>
      <c r="AW979" s="80"/>
      <c r="AX979" s="80"/>
      <c r="AY979" s="80"/>
      <c r="AZ979" s="80"/>
    </row>
    <row r="980" spans="1:52" ht="12.75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80"/>
      <c r="AF980" s="80"/>
      <c r="AG980" s="80"/>
      <c r="AH980" s="80"/>
      <c r="AI980" s="80"/>
      <c r="AJ980" s="80"/>
      <c r="AK980" s="80"/>
      <c r="AL980" s="80"/>
      <c r="AM980" s="80"/>
      <c r="AN980" s="80"/>
      <c r="AO980" s="80"/>
      <c r="AP980" s="80"/>
      <c r="AQ980" s="80"/>
      <c r="AR980" s="80"/>
      <c r="AS980" s="80"/>
      <c r="AT980" s="80"/>
      <c r="AU980" s="80"/>
      <c r="AV980" s="80"/>
      <c r="AW980" s="80"/>
      <c r="AX980" s="80"/>
      <c r="AY980" s="80"/>
      <c r="AZ980" s="80"/>
    </row>
    <row r="981" spans="1:52" ht="12.75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80"/>
      <c r="AF981" s="80"/>
      <c r="AG981" s="80"/>
      <c r="AH981" s="80"/>
      <c r="AI981" s="80"/>
      <c r="AJ981" s="80"/>
      <c r="AK981" s="80"/>
      <c r="AL981" s="80"/>
      <c r="AM981" s="80"/>
      <c r="AN981" s="80"/>
      <c r="AO981" s="80"/>
      <c r="AP981" s="80"/>
      <c r="AQ981" s="80"/>
      <c r="AR981" s="80"/>
      <c r="AS981" s="80"/>
      <c r="AT981" s="80"/>
      <c r="AU981" s="80"/>
      <c r="AV981" s="80"/>
      <c r="AW981" s="80"/>
      <c r="AX981" s="80"/>
      <c r="AY981" s="80"/>
      <c r="AZ981" s="80"/>
    </row>
    <row r="982" spans="1:52" ht="12.75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80"/>
      <c r="AF982" s="80"/>
      <c r="AG982" s="80"/>
      <c r="AH982" s="80"/>
      <c r="AI982" s="80"/>
      <c r="AJ982" s="80"/>
      <c r="AK982" s="80"/>
      <c r="AL982" s="80"/>
      <c r="AM982" s="80"/>
      <c r="AN982" s="80"/>
      <c r="AO982" s="80"/>
      <c r="AP982" s="80"/>
      <c r="AQ982" s="80"/>
      <c r="AR982" s="80"/>
      <c r="AS982" s="80"/>
      <c r="AT982" s="80"/>
      <c r="AU982" s="80"/>
      <c r="AV982" s="80"/>
      <c r="AW982" s="80"/>
      <c r="AX982" s="80"/>
      <c r="AY982" s="80"/>
      <c r="AZ982" s="80"/>
    </row>
    <row r="983" spans="1:52" ht="12.75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80"/>
      <c r="AF983" s="80"/>
      <c r="AG983" s="80"/>
      <c r="AH983" s="80"/>
      <c r="AI983" s="80"/>
      <c r="AJ983" s="80"/>
      <c r="AK983" s="80"/>
      <c r="AL983" s="80"/>
      <c r="AM983" s="80"/>
      <c r="AN983" s="80"/>
      <c r="AO983" s="80"/>
      <c r="AP983" s="80"/>
      <c r="AQ983" s="80"/>
      <c r="AR983" s="80"/>
      <c r="AS983" s="80"/>
      <c r="AT983" s="80"/>
      <c r="AU983" s="80"/>
      <c r="AV983" s="80"/>
      <c r="AW983" s="80"/>
      <c r="AX983" s="80"/>
      <c r="AY983" s="80"/>
      <c r="AZ983" s="80"/>
    </row>
    <row r="984" spans="1:52" ht="12.75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80"/>
      <c r="AF984" s="80"/>
      <c r="AG984" s="80"/>
      <c r="AH984" s="80"/>
      <c r="AI984" s="80"/>
      <c r="AJ984" s="80"/>
      <c r="AK984" s="80"/>
      <c r="AL984" s="80"/>
      <c r="AM984" s="80"/>
      <c r="AN984" s="80"/>
      <c r="AO984" s="80"/>
      <c r="AP984" s="80"/>
      <c r="AQ984" s="80"/>
      <c r="AR984" s="80"/>
      <c r="AS984" s="80"/>
      <c r="AT984" s="80"/>
      <c r="AU984" s="80"/>
      <c r="AV984" s="80"/>
      <c r="AW984" s="80"/>
      <c r="AX984" s="80"/>
      <c r="AY984" s="80"/>
      <c r="AZ984" s="80"/>
    </row>
    <row r="985" spans="1:52" ht="12.75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80"/>
      <c r="AF985" s="80"/>
      <c r="AG985" s="80"/>
      <c r="AH985" s="80"/>
      <c r="AI985" s="80"/>
      <c r="AJ985" s="80"/>
      <c r="AK985" s="80"/>
      <c r="AL985" s="80"/>
      <c r="AM985" s="80"/>
      <c r="AN985" s="80"/>
      <c r="AO985" s="80"/>
      <c r="AP985" s="80"/>
      <c r="AQ985" s="80"/>
      <c r="AR985" s="80"/>
      <c r="AS985" s="80"/>
      <c r="AT985" s="80"/>
      <c r="AU985" s="80"/>
      <c r="AV985" s="80"/>
      <c r="AW985" s="80"/>
      <c r="AX985" s="80"/>
      <c r="AY985" s="80"/>
      <c r="AZ985" s="80"/>
    </row>
    <row r="986" spans="1:52" ht="12.75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80"/>
      <c r="AF986" s="80"/>
      <c r="AG986" s="80"/>
      <c r="AH986" s="80"/>
      <c r="AI986" s="80"/>
      <c r="AJ986" s="80"/>
      <c r="AK986" s="80"/>
      <c r="AL986" s="80"/>
      <c r="AM986" s="80"/>
      <c r="AN986" s="80"/>
      <c r="AO986" s="80"/>
      <c r="AP986" s="80"/>
      <c r="AQ986" s="80"/>
      <c r="AR986" s="80"/>
      <c r="AS986" s="80"/>
      <c r="AT986" s="80"/>
      <c r="AU986" s="80"/>
      <c r="AV986" s="80"/>
      <c r="AW986" s="80"/>
      <c r="AX986" s="80"/>
      <c r="AY986" s="80"/>
      <c r="AZ986" s="80"/>
    </row>
    <row r="987" spans="1:52" ht="12.75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80"/>
      <c r="AF987" s="80"/>
      <c r="AG987" s="80"/>
      <c r="AH987" s="80"/>
      <c r="AI987" s="80"/>
      <c r="AJ987" s="80"/>
      <c r="AK987" s="80"/>
      <c r="AL987" s="80"/>
      <c r="AM987" s="80"/>
      <c r="AN987" s="80"/>
      <c r="AO987" s="80"/>
      <c r="AP987" s="80"/>
      <c r="AQ987" s="80"/>
      <c r="AR987" s="80"/>
      <c r="AS987" s="80"/>
      <c r="AT987" s="80"/>
      <c r="AU987" s="80"/>
      <c r="AV987" s="80"/>
      <c r="AW987" s="80"/>
      <c r="AX987" s="80"/>
      <c r="AY987" s="80"/>
      <c r="AZ987" s="80"/>
    </row>
    <row r="988" spans="1:52" ht="12.75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80"/>
      <c r="AF988" s="80"/>
      <c r="AG988" s="80"/>
      <c r="AH988" s="80"/>
      <c r="AI988" s="80"/>
      <c r="AJ988" s="80"/>
      <c r="AK988" s="80"/>
      <c r="AL988" s="80"/>
      <c r="AM988" s="80"/>
      <c r="AN988" s="80"/>
      <c r="AO988" s="80"/>
      <c r="AP988" s="80"/>
      <c r="AQ988" s="80"/>
      <c r="AR988" s="80"/>
      <c r="AS988" s="80"/>
      <c r="AT988" s="80"/>
      <c r="AU988" s="80"/>
      <c r="AV988" s="80"/>
      <c r="AW988" s="80"/>
      <c r="AX988" s="80"/>
      <c r="AY988" s="80"/>
      <c r="AZ988" s="80"/>
    </row>
    <row r="989" spans="1:52" ht="12.75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80"/>
      <c r="AF989" s="80"/>
      <c r="AG989" s="80"/>
      <c r="AH989" s="80"/>
      <c r="AI989" s="80"/>
      <c r="AJ989" s="80"/>
      <c r="AK989" s="80"/>
      <c r="AL989" s="80"/>
      <c r="AM989" s="80"/>
      <c r="AN989" s="80"/>
      <c r="AO989" s="80"/>
      <c r="AP989" s="80"/>
      <c r="AQ989" s="80"/>
      <c r="AR989" s="80"/>
      <c r="AS989" s="80"/>
      <c r="AT989" s="80"/>
      <c r="AU989" s="80"/>
      <c r="AV989" s="80"/>
      <c r="AW989" s="80"/>
      <c r="AX989" s="80"/>
      <c r="AY989" s="80"/>
      <c r="AZ989" s="80"/>
    </row>
    <row r="990" spans="1:52" ht="12.75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80"/>
      <c r="AF990" s="80"/>
      <c r="AG990" s="80"/>
      <c r="AH990" s="80"/>
      <c r="AI990" s="80"/>
      <c r="AJ990" s="80"/>
      <c r="AK990" s="80"/>
      <c r="AL990" s="80"/>
      <c r="AM990" s="80"/>
      <c r="AN990" s="80"/>
      <c r="AO990" s="80"/>
      <c r="AP990" s="80"/>
      <c r="AQ990" s="80"/>
      <c r="AR990" s="80"/>
      <c r="AS990" s="80"/>
      <c r="AT990" s="80"/>
      <c r="AU990" s="80"/>
      <c r="AV990" s="80"/>
      <c r="AW990" s="80"/>
      <c r="AX990" s="80"/>
      <c r="AY990" s="80"/>
      <c r="AZ990" s="80"/>
    </row>
    <row r="991" spans="1:52" ht="12.75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80"/>
      <c r="AF991" s="80"/>
      <c r="AG991" s="80"/>
      <c r="AH991" s="80"/>
      <c r="AI991" s="80"/>
      <c r="AJ991" s="80"/>
      <c r="AK991" s="80"/>
      <c r="AL991" s="80"/>
      <c r="AM991" s="80"/>
      <c r="AN991" s="80"/>
      <c r="AO991" s="80"/>
      <c r="AP991" s="80"/>
      <c r="AQ991" s="80"/>
      <c r="AR991" s="80"/>
      <c r="AS991" s="80"/>
      <c r="AT991" s="80"/>
      <c r="AU991" s="80"/>
      <c r="AV991" s="80"/>
      <c r="AW991" s="80"/>
      <c r="AX991" s="80"/>
      <c r="AY991" s="80"/>
      <c r="AZ991" s="80"/>
    </row>
    <row r="992" spans="1:52" ht="12.75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80"/>
      <c r="AF992" s="80"/>
      <c r="AG992" s="80"/>
      <c r="AH992" s="80"/>
      <c r="AI992" s="80"/>
      <c r="AJ992" s="80"/>
      <c r="AK992" s="80"/>
      <c r="AL992" s="80"/>
      <c r="AM992" s="80"/>
      <c r="AN992" s="80"/>
      <c r="AO992" s="80"/>
      <c r="AP992" s="80"/>
      <c r="AQ992" s="80"/>
      <c r="AR992" s="80"/>
      <c r="AS992" s="80"/>
      <c r="AT992" s="80"/>
      <c r="AU992" s="80"/>
      <c r="AV992" s="80"/>
      <c r="AW992" s="80"/>
      <c r="AX992" s="80"/>
      <c r="AY992" s="80"/>
      <c r="AZ992" s="80"/>
    </row>
    <row r="993" spans="1:52" ht="12.75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80"/>
      <c r="AF993" s="80"/>
      <c r="AG993" s="80"/>
      <c r="AH993" s="80"/>
      <c r="AI993" s="80"/>
      <c r="AJ993" s="80"/>
      <c r="AK993" s="80"/>
      <c r="AL993" s="80"/>
      <c r="AM993" s="80"/>
      <c r="AN993" s="80"/>
      <c r="AO993" s="80"/>
      <c r="AP993" s="80"/>
      <c r="AQ993" s="80"/>
      <c r="AR993" s="80"/>
      <c r="AS993" s="80"/>
      <c r="AT993" s="80"/>
      <c r="AU993" s="80"/>
      <c r="AV993" s="80"/>
      <c r="AW993" s="80"/>
      <c r="AX993" s="80"/>
      <c r="AY993" s="80"/>
      <c r="AZ993" s="80"/>
    </row>
    <row r="994" spans="1:52" ht="12.75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80"/>
      <c r="AF994" s="80"/>
      <c r="AG994" s="80"/>
      <c r="AH994" s="80"/>
      <c r="AI994" s="80"/>
      <c r="AJ994" s="80"/>
      <c r="AK994" s="80"/>
      <c r="AL994" s="80"/>
      <c r="AM994" s="80"/>
      <c r="AN994" s="80"/>
      <c r="AO994" s="80"/>
      <c r="AP994" s="80"/>
      <c r="AQ994" s="80"/>
      <c r="AR994" s="80"/>
      <c r="AS994" s="80"/>
      <c r="AT994" s="80"/>
      <c r="AU994" s="80"/>
      <c r="AV994" s="80"/>
      <c r="AW994" s="80"/>
      <c r="AX994" s="80"/>
      <c r="AY994" s="80"/>
      <c r="AZ994" s="80"/>
    </row>
    <row r="995" spans="1:52" ht="12.75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80"/>
      <c r="AF995" s="80"/>
      <c r="AG995" s="80"/>
      <c r="AH995" s="80"/>
      <c r="AI995" s="80"/>
      <c r="AJ995" s="80"/>
      <c r="AK995" s="80"/>
      <c r="AL995" s="80"/>
      <c r="AM995" s="80"/>
      <c r="AN995" s="80"/>
      <c r="AO995" s="80"/>
      <c r="AP995" s="80"/>
      <c r="AQ995" s="80"/>
      <c r="AR995" s="80"/>
      <c r="AS995" s="80"/>
      <c r="AT995" s="80"/>
      <c r="AU995" s="80"/>
      <c r="AV995" s="80"/>
      <c r="AW995" s="80"/>
      <c r="AX995" s="80"/>
      <c r="AY995" s="80"/>
      <c r="AZ995" s="80"/>
    </row>
    <row r="996" spans="1:52" ht="12.75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80"/>
      <c r="AF996" s="80"/>
      <c r="AG996" s="80"/>
      <c r="AH996" s="80"/>
      <c r="AI996" s="80"/>
      <c r="AJ996" s="80"/>
      <c r="AK996" s="80"/>
      <c r="AL996" s="80"/>
      <c r="AM996" s="80"/>
      <c r="AN996" s="80"/>
      <c r="AO996" s="80"/>
      <c r="AP996" s="80"/>
      <c r="AQ996" s="80"/>
      <c r="AR996" s="80"/>
      <c r="AS996" s="80"/>
      <c r="AT996" s="80"/>
      <c r="AU996" s="80"/>
      <c r="AV996" s="80"/>
      <c r="AW996" s="80"/>
      <c r="AX996" s="80"/>
      <c r="AY996" s="80"/>
      <c r="AZ996" s="80"/>
    </row>
    <row r="997" spans="1:52" ht="12.75" customHeight="1">
      <c r="A997" s="80"/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80"/>
      <c r="AF997" s="80"/>
      <c r="AG997" s="80"/>
      <c r="AH997" s="80"/>
      <c r="AI997" s="80"/>
      <c r="AJ997" s="80"/>
      <c r="AK997" s="80"/>
      <c r="AL997" s="80"/>
      <c r="AM997" s="80"/>
      <c r="AN997" s="80"/>
      <c r="AO997" s="80"/>
      <c r="AP997" s="80"/>
      <c r="AQ997" s="80"/>
      <c r="AR997" s="80"/>
      <c r="AS997" s="80"/>
      <c r="AT997" s="80"/>
      <c r="AU997" s="80"/>
      <c r="AV997" s="80"/>
      <c r="AW997" s="80"/>
      <c r="AX997" s="80"/>
      <c r="AY997" s="80"/>
      <c r="AZ997" s="80"/>
    </row>
    <row r="998" spans="1:52" ht="12.75" customHeight="1">
      <c r="A998" s="80"/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80"/>
      <c r="AF998" s="80"/>
      <c r="AG998" s="80"/>
      <c r="AH998" s="80"/>
      <c r="AI998" s="80"/>
      <c r="AJ998" s="80"/>
      <c r="AK998" s="80"/>
      <c r="AL998" s="80"/>
      <c r="AM998" s="80"/>
      <c r="AN998" s="80"/>
      <c r="AO998" s="80"/>
      <c r="AP998" s="80"/>
      <c r="AQ998" s="80"/>
      <c r="AR998" s="80"/>
      <c r="AS998" s="80"/>
      <c r="AT998" s="80"/>
      <c r="AU998" s="80"/>
      <c r="AV998" s="80"/>
      <c r="AW998" s="80"/>
      <c r="AX998" s="80"/>
      <c r="AY998" s="80"/>
      <c r="AZ998" s="80"/>
    </row>
    <row r="999" spans="1:52" ht="12.75" customHeight="1">
      <c r="A999" s="80"/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80"/>
      <c r="AF999" s="80"/>
      <c r="AG999" s="80"/>
      <c r="AH999" s="80"/>
      <c r="AI999" s="80"/>
      <c r="AJ999" s="80"/>
      <c r="AK999" s="80"/>
      <c r="AL999" s="80"/>
      <c r="AM999" s="80"/>
      <c r="AN999" s="80"/>
      <c r="AO999" s="80"/>
      <c r="AP999" s="80"/>
      <c r="AQ999" s="80"/>
      <c r="AR999" s="80"/>
      <c r="AS999" s="80"/>
      <c r="AT999" s="80"/>
      <c r="AU999" s="80"/>
      <c r="AV999" s="80"/>
      <c r="AW999" s="80"/>
      <c r="AX999" s="80"/>
      <c r="AY999" s="80"/>
      <c r="AZ999" s="80"/>
    </row>
    <row r="1000" spans="1:52" ht="12.75" customHeight="1">
      <c r="A1000" s="80"/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80"/>
      <c r="AF1000" s="80"/>
      <c r="AG1000" s="80"/>
      <c r="AH1000" s="80"/>
      <c r="AI1000" s="80"/>
      <c r="AJ1000" s="80"/>
      <c r="AK1000" s="80"/>
      <c r="AL1000" s="80"/>
      <c r="AM1000" s="80"/>
      <c r="AN1000" s="80"/>
      <c r="AO1000" s="80"/>
      <c r="AP1000" s="80"/>
      <c r="AQ1000" s="80"/>
      <c r="AR1000" s="80"/>
      <c r="AS1000" s="80"/>
      <c r="AT1000" s="80"/>
      <c r="AU1000" s="80"/>
      <c r="AV1000" s="80"/>
      <c r="AW1000" s="80"/>
      <c r="AX1000" s="80"/>
      <c r="AY1000" s="80"/>
      <c r="AZ1000" s="80"/>
    </row>
  </sheetData>
  <mergeCells count="238">
    <mergeCell ref="C3:K3"/>
    <mergeCell ref="N3:P3"/>
    <mergeCell ref="Q3:S3"/>
    <mergeCell ref="X3:AF3"/>
    <mergeCell ref="AI3:AK3"/>
    <mergeCell ref="AL3:AN3"/>
    <mergeCell ref="X4:AF4"/>
    <mergeCell ref="C4:K4"/>
    <mergeCell ref="A5:K5"/>
    <mergeCell ref="C6:K6"/>
    <mergeCell ref="A7:K7"/>
    <mergeCell ref="L8:M8"/>
    <mergeCell ref="Q8:S10"/>
    <mergeCell ref="L9:N9"/>
    <mergeCell ref="V5:AF5"/>
    <mergeCell ref="X6:AF6"/>
    <mergeCell ref="Q7:S7"/>
    <mergeCell ref="V7:AF7"/>
    <mergeCell ref="A10:D10"/>
    <mergeCell ref="E10:F10"/>
    <mergeCell ref="AL7:AN7"/>
    <mergeCell ref="AG8:AH8"/>
    <mergeCell ref="AL8:AN10"/>
    <mergeCell ref="AL11:AN11"/>
    <mergeCell ref="AL12:AN12"/>
    <mergeCell ref="AL13:AN13"/>
    <mergeCell ref="AL14:AN14"/>
    <mergeCell ref="AL15:AN15"/>
    <mergeCell ref="AL16:AN16"/>
    <mergeCell ref="V13:AF13"/>
    <mergeCell ref="V14:AF14"/>
    <mergeCell ref="V16:AF16"/>
    <mergeCell ref="AG9:AI9"/>
    <mergeCell ref="V10:Y10"/>
    <mergeCell ref="Z10:AA10"/>
    <mergeCell ref="AC10:AF10"/>
    <mergeCell ref="AG10:AI10"/>
    <mergeCell ref="Z11:AA11"/>
    <mergeCell ref="AC11:AF11"/>
    <mergeCell ref="Q15:S15"/>
    <mergeCell ref="Q16:S16"/>
    <mergeCell ref="H10:K10"/>
    <mergeCell ref="L10:N10"/>
    <mergeCell ref="H11:K11"/>
    <mergeCell ref="Q11:S11"/>
    <mergeCell ref="Q12:S12"/>
    <mergeCell ref="Q13:S13"/>
    <mergeCell ref="Q14:S14"/>
    <mergeCell ref="AI19:AJ19"/>
    <mergeCell ref="D19:F20"/>
    <mergeCell ref="G19:J20"/>
    <mergeCell ref="K19:M19"/>
    <mergeCell ref="N19:O19"/>
    <mergeCell ref="B18:C20"/>
    <mergeCell ref="D18:J18"/>
    <mergeCell ref="K18:O18"/>
    <mergeCell ref="P18:Q20"/>
    <mergeCell ref="R18:S20"/>
    <mergeCell ref="E11:F11"/>
    <mergeCell ref="A13:K13"/>
    <mergeCell ref="A14:K14"/>
    <mergeCell ref="A16:K16"/>
    <mergeCell ref="A18:A20"/>
    <mergeCell ref="AF21:AG21"/>
    <mergeCell ref="AK21:AL21"/>
    <mergeCell ref="AM21:AN21"/>
    <mergeCell ref="P21:Q21"/>
    <mergeCell ref="B21:C21"/>
    <mergeCell ref="K21:L21"/>
    <mergeCell ref="AB21:AE21"/>
    <mergeCell ref="G21:J21"/>
    <mergeCell ref="V18:V20"/>
    <mergeCell ref="W18:X20"/>
    <mergeCell ref="K20:L20"/>
    <mergeCell ref="AF19:AH19"/>
    <mergeCell ref="AF20:AG20"/>
    <mergeCell ref="Y18:AE18"/>
    <mergeCell ref="AF18:AJ18"/>
    <mergeCell ref="AK18:AL20"/>
    <mergeCell ref="AM18:AN20"/>
    <mergeCell ref="Y19:AA20"/>
    <mergeCell ref="AB19:AE20"/>
    <mergeCell ref="P22:Q22"/>
    <mergeCell ref="P23:Q23"/>
    <mergeCell ref="R23:S23"/>
    <mergeCell ref="P24:Q24"/>
    <mergeCell ref="R24:S24"/>
    <mergeCell ref="P25:Q25"/>
    <mergeCell ref="R25:S25"/>
    <mergeCell ref="W21:X21"/>
    <mergeCell ref="W22:X22"/>
    <mergeCell ref="W23:X23"/>
    <mergeCell ref="W24:X24"/>
    <mergeCell ref="W25:X25"/>
    <mergeCell ref="R21:S21"/>
    <mergeCell ref="B22:C22"/>
    <mergeCell ref="K22:L22"/>
    <mergeCell ref="R22:S22"/>
    <mergeCell ref="B24:C24"/>
    <mergeCell ref="B25:C25"/>
    <mergeCell ref="AK25:AL25"/>
    <mergeCell ref="AM25:AN25"/>
    <mergeCell ref="AK26:AL26"/>
    <mergeCell ref="AM26:AN26"/>
    <mergeCell ref="AB26:AE26"/>
    <mergeCell ref="AF26:AG26"/>
    <mergeCell ref="G22:J22"/>
    <mergeCell ref="B23:C23"/>
    <mergeCell ref="G23:J23"/>
    <mergeCell ref="K23:L23"/>
    <mergeCell ref="G24:J24"/>
    <mergeCell ref="K24:L24"/>
    <mergeCell ref="G25:J25"/>
    <mergeCell ref="K25:L25"/>
    <mergeCell ref="G26:J26"/>
    <mergeCell ref="K26:L26"/>
    <mergeCell ref="P26:Q26"/>
    <mergeCell ref="R26:S26"/>
    <mergeCell ref="W26:X26"/>
    <mergeCell ref="G31:J31"/>
    <mergeCell ref="K31:L31"/>
    <mergeCell ref="B29:C29"/>
    <mergeCell ref="G29:J29"/>
    <mergeCell ref="K29:L29"/>
    <mergeCell ref="B30:C30"/>
    <mergeCell ref="G30:J30"/>
    <mergeCell ref="K30:L30"/>
    <mergeCell ref="B31:C31"/>
    <mergeCell ref="F39:I39"/>
    <mergeCell ref="D43:F43"/>
    <mergeCell ref="H43:J43"/>
    <mergeCell ref="D44:F44"/>
    <mergeCell ref="H44:J44"/>
    <mergeCell ref="B33:C33"/>
    <mergeCell ref="G33:J33"/>
    <mergeCell ref="K33:L33"/>
    <mergeCell ref="B34:C34"/>
    <mergeCell ref="G34:J34"/>
    <mergeCell ref="K34:L34"/>
    <mergeCell ref="F37:I37"/>
    <mergeCell ref="L43:S43"/>
    <mergeCell ref="L44:S44"/>
    <mergeCell ref="P29:Q29"/>
    <mergeCell ref="R29:S29"/>
    <mergeCell ref="P30:Q30"/>
    <mergeCell ref="R30:S30"/>
    <mergeCell ref="R31:S31"/>
    <mergeCell ref="Q39:S39"/>
    <mergeCell ref="Q42:S42"/>
    <mergeCell ref="P31:Q31"/>
    <mergeCell ref="P32:Q32"/>
    <mergeCell ref="P33:Q33"/>
    <mergeCell ref="P34:Q34"/>
    <mergeCell ref="R34:S34"/>
    <mergeCell ref="Q37:S37"/>
    <mergeCell ref="L40:S40"/>
    <mergeCell ref="W34:X34"/>
    <mergeCell ref="B26:C26"/>
    <mergeCell ref="B27:C27"/>
    <mergeCell ref="K27:L27"/>
    <mergeCell ref="R27:S27"/>
    <mergeCell ref="B28:C28"/>
    <mergeCell ref="K28:L28"/>
    <mergeCell ref="R28:S28"/>
    <mergeCell ref="B32:C32"/>
    <mergeCell ref="G32:J32"/>
    <mergeCell ref="K32:L32"/>
    <mergeCell ref="R32:S32"/>
    <mergeCell ref="R33:S33"/>
    <mergeCell ref="G27:J27"/>
    <mergeCell ref="G28:J28"/>
    <mergeCell ref="W27:X27"/>
    <mergeCell ref="W28:X28"/>
    <mergeCell ref="W29:X29"/>
    <mergeCell ref="W30:X30"/>
    <mergeCell ref="W31:X31"/>
    <mergeCell ref="W32:X32"/>
    <mergeCell ref="W33:X33"/>
    <mergeCell ref="P27:Q27"/>
    <mergeCell ref="P28:Q28"/>
    <mergeCell ref="AB22:AE22"/>
    <mergeCell ref="AF22:AG22"/>
    <mergeCell ref="AK22:AL22"/>
    <mergeCell ref="AM22:AN22"/>
    <mergeCell ref="AF23:AG23"/>
    <mergeCell ref="AK23:AL23"/>
    <mergeCell ref="AM23:AN23"/>
    <mergeCell ref="AB23:AE23"/>
    <mergeCell ref="AB24:AE24"/>
    <mergeCell ref="AF24:AG24"/>
    <mergeCell ref="AK24:AL24"/>
    <mergeCell ref="AM24:AN24"/>
    <mergeCell ref="AB25:AE25"/>
    <mergeCell ref="AF25:AG25"/>
    <mergeCell ref="AB27:AE27"/>
    <mergeCell ref="AF27:AG27"/>
    <mergeCell ref="AK27:AL27"/>
    <mergeCell ref="AM27:AN27"/>
    <mergeCell ref="AF28:AG28"/>
    <mergeCell ref="AK28:AL28"/>
    <mergeCell ref="AM28:AN28"/>
    <mergeCell ref="AB28:AE28"/>
    <mergeCell ref="AB29:AE29"/>
    <mergeCell ref="AF29:AG29"/>
    <mergeCell ref="AK29:AL29"/>
    <mergeCell ref="AM29:AN29"/>
    <mergeCell ref="AB30:AE30"/>
    <mergeCell ref="AF30:AG30"/>
    <mergeCell ref="AB34:AE34"/>
    <mergeCell ref="AA37:AD37"/>
    <mergeCell ref="AA39:AD39"/>
    <mergeCell ref="AM34:AN34"/>
    <mergeCell ref="AL37:AN37"/>
    <mergeCell ref="AL39:AN39"/>
    <mergeCell ref="AK33:AL33"/>
    <mergeCell ref="AK34:AL34"/>
    <mergeCell ref="AK30:AL30"/>
    <mergeCell ref="AM30:AN30"/>
    <mergeCell ref="AK31:AL31"/>
    <mergeCell ref="AM31:AN31"/>
    <mergeCell ref="AK32:AL32"/>
    <mergeCell ref="AM32:AN32"/>
    <mergeCell ref="AM33:AN33"/>
    <mergeCell ref="Y43:AA43"/>
    <mergeCell ref="AC43:AE43"/>
    <mergeCell ref="Y44:AA44"/>
    <mergeCell ref="AC44:AE44"/>
    <mergeCell ref="AB31:AE31"/>
    <mergeCell ref="AF31:AG31"/>
    <mergeCell ref="AB32:AE32"/>
    <mergeCell ref="AF32:AG32"/>
    <mergeCell ref="AB33:AE33"/>
    <mergeCell ref="AF33:AG33"/>
    <mergeCell ref="AF34:AG34"/>
    <mergeCell ref="AG40:AN40"/>
    <mergeCell ref="AL42:AN42"/>
    <mergeCell ref="AG43:AN43"/>
    <mergeCell ref="AG44:AN44"/>
  </mergeCells>
  <printOptions horizontalCentered="1" verticalCentered="1"/>
  <pageMargins left="3.937007874015748E-2" right="3.937007874015748E-2" top="0.11811023622047245" bottom="0.11811023622047244" header="0" footer="0"/>
  <pageSetup paperSize="9" scale="9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2FB75-76A3-4FEF-9466-7DA5BD349467}">
  <sheetPr>
    <tabColor rgb="FFFFFF00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BC1673"/>
  <sheetViews>
    <sheetView workbookViewId="0"/>
  </sheetViews>
  <sheetFormatPr defaultColWidth="14.42578125" defaultRowHeight="15.75" customHeight="1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28.42578125" customWidth="1"/>
    <col min="22" max="22" width="25.140625" customWidth="1"/>
    <col min="24" max="24" width="61.140625" customWidth="1"/>
    <col min="25" max="25" width="58" customWidth="1"/>
    <col min="46" max="46" width="36" customWidth="1"/>
    <col min="47" max="47" width="32.28515625" customWidth="1"/>
    <col min="54" max="54" width="37.85546875" customWidth="1"/>
    <col min="55" max="55" width="35.5703125" customWidth="1"/>
  </cols>
  <sheetData>
    <row r="1" spans="1:55" ht="15.75" customHeight="1">
      <c r="A1" s="397" t="s">
        <v>141</v>
      </c>
      <c r="B1" s="218"/>
      <c r="C1" s="218"/>
      <c r="D1" s="218"/>
      <c r="E1" s="218"/>
      <c r="F1" s="218"/>
      <c r="G1" s="218"/>
      <c r="H1" s="411" t="s">
        <v>142</v>
      </c>
      <c r="I1" s="264"/>
      <c r="J1" s="264"/>
      <c r="K1" s="264"/>
      <c r="L1" s="264"/>
      <c r="M1" s="265"/>
      <c r="N1" s="397" t="s">
        <v>5</v>
      </c>
      <c r="O1" s="218"/>
      <c r="P1" s="218"/>
      <c r="Q1" s="218"/>
      <c r="R1" s="131" t="e">
        <f>#REF!</f>
        <v>#REF!</v>
      </c>
      <c r="S1" s="131" t="e">
        <f>#REF!</f>
        <v>#REF!</v>
      </c>
      <c r="T1" s="131" t="e">
        <f>#REF!</f>
        <v>#REF!</v>
      </c>
      <c r="U1" s="406" t="s">
        <v>1</v>
      </c>
      <c r="V1" s="354"/>
      <c r="W1" s="355"/>
      <c r="X1" s="132" t="str">
        <f>CONCATENATE("01: ",IF(ISTEXT(Y1),Y1,"-"))</f>
        <v>01: А228ЕО92; Иванов И.И.</v>
      </c>
      <c r="Y1" s="133" t="str">
        <f t="shared" ref="Y1:Y50" si="0">CONCATENATE(AA1,IF(ISTEXT(AA1),"; ",""),IF(ISTEXT(Z1),Z1,""),IF(ISTEXT(AB1),", ",""),IF(ISTEXT(AB1),AB1,""),IF(ISTEXT(AC1),"; ",""),IF(ISTEXT(AC1),AC1,""),IF(ISTEXT(AD1),", ",""),IF(ISTEXT(AD1),AD1,""))</f>
        <v>А228ЕО92; Иванов И.И.</v>
      </c>
      <c r="Z1" s="133" t="str">
        <f>X67</f>
        <v>Иванов И.И.</v>
      </c>
      <c r="AA1" s="133" t="str">
        <f>X56</f>
        <v>А228ЕО92</v>
      </c>
      <c r="AB1" s="133">
        <f>X71</f>
        <v>0</v>
      </c>
      <c r="AC1" s="133">
        <f>X60</f>
        <v>0</v>
      </c>
      <c r="AD1" s="133">
        <f>X63</f>
        <v>0</v>
      </c>
      <c r="AE1" s="412" t="e">
        <f>CONCATENATE(#REF!,"
Бессрочная лицензия 
от ",TEXT(#REF!,"dd.mm.yyyy"),"
№ ",#REF!)</f>
        <v>#REF!</v>
      </c>
      <c r="AF1" s="218"/>
      <c r="AG1" s="218"/>
      <c r="AH1" s="134" t="e">
        <f ca="1">IF('1'!AH1019='1'!AH1020,1,0)</f>
        <v>#REF!</v>
      </c>
      <c r="AI1" s="135" t="s">
        <v>143</v>
      </c>
      <c r="AJ1" s="136"/>
      <c r="AK1" s="136"/>
      <c r="AL1" s="136" t="e">
        <f>#REF!</f>
        <v>#REF!</v>
      </c>
      <c r="AM1" s="136"/>
      <c r="AN1" s="136" t="e">
        <f>#REF!</f>
        <v>#REF!</v>
      </c>
      <c r="AO1" s="137" t="e">
        <f>#REF!</f>
        <v>#REF!</v>
      </c>
      <c r="AP1" s="137" t="s">
        <v>144</v>
      </c>
      <c r="AQ1" s="137"/>
      <c r="AR1" s="137"/>
      <c r="AS1" s="137" t="e">
        <f>#REF!</f>
        <v>#REF!</v>
      </c>
      <c r="AT1" s="137" t="e">
        <f>#REF!</f>
        <v>#REF!</v>
      </c>
      <c r="AU1" s="137" t="e">
        <f>#REF!</f>
        <v>#REF!</v>
      </c>
      <c r="AV1" s="138" t="s">
        <v>145</v>
      </c>
      <c r="AW1" s="137" t="s">
        <v>146</v>
      </c>
      <c r="AX1" s="138"/>
      <c r="AY1" s="407" t="s">
        <v>147</v>
      </c>
      <c r="AZ1" s="408"/>
      <c r="BA1" s="139" t="s">
        <v>148</v>
      </c>
      <c r="BB1" s="137"/>
      <c r="BC1" s="137"/>
    </row>
    <row r="2" spans="1:55" ht="15.75" customHeight="1">
      <c r="A2" s="140">
        <v>1</v>
      </c>
      <c r="B2" s="141" t="e">
        <f>#REF!</f>
        <v>#REF!</v>
      </c>
      <c r="C2" s="142" t="e">
        <f>#REF!</f>
        <v>#REF!</v>
      </c>
      <c r="D2" s="141" t="e">
        <f>#REF!</f>
        <v>#REF!</v>
      </c>
      <c r="E2" s="143" t="e">
        <f>#REF!</f>
        <v>#REF!</v>
      </c>
      <c r="F2" s="144" t="e">
        <f t="shared" ref="F2:F32" si="1">IF(B2=TRUE,C2,"                 ")</f>
        <v>#REF!</v>
      </c>
      <c r="G2" s="145" t="e">
        <f t="shared" ref="G2:G32" si="2">IF(D2=TRUE,E2,F2)</f>
        <v>#REF!</v>
      </c>
      <c r="H2" s="146" t="e">
        <f>IF(#REF!=TRUE,"",TEXT(F2,"dd"))</f>
        <v>#REF!</v>
      </c>
      <c r="I2" s="147" t="e">
        <f t="shared" ref="I2:I32" si="3">TEXT(F2,"mmmm")</f>
        <v>#REF!</v>
      </c>
      <c r="J2" s="147" t="e">
        <f t="shared" ref="J2:J32" si="4">IF(B2=TRUE,TEXT(F2,"yyyy"),"20__")</f>
        <v>#REF!</v>
      </c>
      <c r="K2" s="147" t="e">
        <f>IF(#REF!=TRUE,"",TEXT(G2,"dd"))</f>
        <v>#REF!</v>
      </c>
      <c r="L2" s="147" t="e">
        <f t="shared" ref="L2:L32" si="5">TEXT(G2,"mmmm")</f>
        <v>#REF!</v>
      </c>
      <c r="M2" s="148" t="e">
        <f t="shared" ref="M2:M32" si="6">IF(D2=TRUE,TEXT(G2,"yyyy"),J2)</f>
        <v>#REF!</v>
      </c>
      <c r="N2" s="129" t="e">
        <f>#REF!</f>
        <v>#REF!</v>
      </c>
      <c r="O2" s="129" t="e">
        <f>#REF!</f>
        <v>#REF!</v>
      </c>
      <c r="P2" s="129" t="e">
        <f t="shared" ref="P2:P32" si="7">IF(N2=TRUE,O2,R2)</f>
        <v>#REF!</v>
      </c>
      <c r="Q2" s="129" t="e">
        <f>CONCATENATE(IF(ISBLANK($W$30),"             ",$W$30),"-",IF(#REF!=TRUE,TEXT(F2,"___.mm.yyyy"),TEXT(F2,"dd.mm.yyyy")))</f>
        <v>#REF!</v>
      </c>
      <c r="R2" s="129" t="e">
        <f t="shared" ref="R2:R32" si="8">IF($R$1=TRUE,Q2,"")</f>
        <v>#REF!</v>
      </c>
      <c r="S2" s="129" t="e">
        <f t="shared" ref="S2:S32" si="9">IF($S$1=TRUE,F2,"")</f>
        <v>#REF!</v>
      </c>
      <c r="T2" s="129" t="e">
        <f t="shared" ref="T2:T32" si="10">IF($T$1=TRUE,F2,"")</f>
        <v>#REF!</v>
      </c>
      <c r="U2" s="401" t="e">
        <f>#REF!</f>
        <v>#REF!</v>
      </c>
      <c r="V2" s="218"/>
      <c r="W2" s="390"/>
      <c r="X2" s="132" t="str">
        <f>CONCATENATE("02: ",IF(ISTEXT(Y2),Y2,"-"))</f>
        <v>02: 0</v>
      </c>
      <c r="Y2" s="133" t="str">
        <f t="shared" si="0"/>
        <v>0</v>
      </c>
      <c r="Z2" s="133">
        <f>X89</f>
        <v>0</v>
      </c>
      <c r="AA2" s="133">
        <f>X78</f>
        <v>0</v>
      </c>
      <c r="AB2" s="133">
        <f>X93</f>
        <v>0</v>
      </c>
      <c r="AC2" s="133">
        <f>X82</f>
        <v>0</v>
      </c>
      <c r="AD2" s="133">
        <f>X85</f>
        <v>0</v>
      </c>
      <c r="AE2" s="218"/>
      <c r="AF2" s="218"/>
      <c r="AG2" s="218"/>
      <c r="AH2" s="149"/>
      <c r="AI2" s="150" t="e">
        <f>#REF!</f>
        <v>#REF!</v>
      </c>
      <c r="AJ2" s="151" t="e">
        <f>#REF!</f>
        <v>#REF!</v>
      </c>
      <c r="AK2" s="151" t="e">
        <f t="shared" ref="AK2:AK32" si="11">IF(AI2=TRUE,AJ2,"_______")</f>
        <v>#REF!</v>
      </c>
      <c r="AL2" s="152" t="e">
        <f t="shared" ref="AL2:AL32" si="12">IF($AL$1=FALSE,AK2,"_______")</f>
        <v>#REF!</v>
      </c>
      <c r="AM2" s="153" t="e">
        <f t="shared" ref="AM2:AM32" si="13">IF(B2=TRUE,C2,"_______")</f>
        <v>#REF!</v>
      </c>
      <c r="AN2" s="154" t="e">
        <f t="shared" ref="AN2:AN32" si="14">IF($AN$1=FALSE,AM2,"________________")</f>
        <v>#REF!</v>
      </c>
      <c r="AO2" s="154" t="e">
        <f t="shared" ref="AO2:AO32" si="15">IF($AO$1=FALSE,AM2,"_____________")</f>
        <v>#REF!</v>
      </c>
      <c r="AP2" s="136" t="e">
        <f>#REF!</f>
        <v>#REF!</v>
      </c>
      <c r="AQ2" s="155" t="e">
        <f>#REF!</f>
        <v>#REF!</v>
      </c>
      <c r="AR2" s="155" t="e">
        <f t="shared" ref="AR2:AR32" si="16">IF(AP2=TRUE,AQ2,"______")</f>
        <v>#REF!</v>
      </c>
      <c r="AS2" s="156" t="e">
        <f t="shared" ref="AS2:AS32" si="17">IF($AS$1=FALSE,AR2,"______")</f>
        <v>#REF!</v>
      </c>
      <c r="AT2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",IF($AN$1=FALSE,(IF(#REF!=TRUE,"_____",TEXT(F2,"dd"))),""),TEXT(AN2," mmmm yyyy"),"    Время: ",TEXT(AL2,"HH:MM")),"")</f>
        <v>#REF!</v>
      </c>
      <c r="AU2" s="137" t="e">
        <f>IF($AU$1=TRUE,CONCATENATE("ВЫПУСК НА ЛИНИЮ ",$BB$9,"РАЗРЕШЕН
Дата: ",IF($AO$1=FALSE,(IF(#REF!=TRUE,"_____",TEXT(F2,"dd"))),""),TEXT(AO2," mmmm yyyy"),"   Время: ",TEXT(AS2,"HH:MM")),"")</f>
        <v>#REF!</v>
      </c>
      <c r="AV2" s="136" t="e">
        <f>#REF!</f>
        <v>#REF!</v>
      </c>
      <c r="AW2" s="136" t="e">
        <f>#REF!</f>
        <v>#REF!</v>
      </c>
      <c r="AX2" s="136" t="str">
        <f t="shared" ref="AX2:AX32" si="18">IF($AX$1=TRUE,H2,"")</f>
        <v/>
      </c>
      <c r="AY2" s="136" t="str">
        <f t="shared" ref="AY2:AY32" si="19">IF($AX$1=TRUE,TEXT(F2,"mm"),"")</f>
        <v/>
      </c>
      <c r="AZ2" s="136" t="str">
        <f t="shared" ref="AZ2:AZ32" si="20">IF($AX$1=TRUE,J2,"")</f>
        <v/>
      </c>
      <c r="BA2" s="136" t="str">
        <f t="shared" ref="BA2:BA32" si="21">IF($AX$1=TRUE,TEXT(F2,"DD.mm.YYYY"),"")</f>
        <v/>
      </c>
      <c r="BB2" s="157" t="e">
        <f>#REF!</f>
        <v>#REF!</v>
      </c>
      <c r="BC2" s="136"/>
    </row>
    <row r="3" spans="1:55" ht="15.75" customHeight="1">
      <c r="A3" s="140">
        <v>2</v>
      </c>
      <c r="B3" s="141" t="e">
        <f>#REF!</f>
        <v>#REF!</v>
      </c>
      <c r="C3" s="142" t="e">
        <f>#REF!</f>
        <v>#REF!</v>
      </c>
      <c r="D3" s="141" t="e">
        <f>#REF!</f>
        <v>#REF!</v>
      </c>
      <c r="E3" s="143" t="e">
        <f>#REF!</f>
        <v>#REF!</v>
      </c>
      <c r="F3" s="158" t="e">
        <f t="shared" si="1"/>
        <v>#REF!</v>
      </c>
      <c r="G3" s="159" t="e">
        <f t="shared" si="2"/>
        <v>#REF!</v>
      </c>
      <c r="H3" s="160" t="e">
        <f>IF(#REF!=TRUE,"",TEXT(F3,"dd"))</f>
        <v>#REF!</v>
      </c>
      <c r="I3" s="161" t="e">
        <f t="shared" si="3"/>
        <v>#REF!</v>
      </c>
      <c r="J3" s="161" t="e">
        <f t="shared" si="4"/>
        <v>#REF!</v>
      </c>
      <c r="K3" s="161" t="e">
        <f>IF(#REF!=TRUE,"",TEXT(G3,"dd"))</f>
        <v>#REF!</v>
      </c>
      <c r="L3" s="161" t="e">
        <f t="shared" si="5"/>
        <v>#REF!</v>
      </c>
      <c r="M3" s="162" t="e">
        <f t="shared" si="6"/>
        <v>#REF!</v>
      </c>
      <c r="N3" s="129" t="e">
        <f>#REF!</f>
        <v>#REF!</v>
      </c>
      <c r="O3" s="129" t="e">
        <f>#REF!</f>
        <v>#REF!</v>
      </c>
      <c r="P3" s="129" t="e">
        <f t="shared" si="7"/>
        <v>#REF!</v>
      </c>
      <c r="Q3" s="129" t="e">
        <f>CONCATENATE(IF(ISBLANK($W$30),"             ",$W$30),"-",IF(#REF!=TRUE,TEXT(F3,"___.mm.yyyy"),TEXT(F3,"dd.mm.yyyy")))</f>
        <v>#REF!</v>
      </c>
      <c r="R3" s="129" t="e">
        <f t="shared" si="8"/>
        <v>#REF!</v>
      </c>
      <c r="S3" s="129" t="e">
        <f t="shared" si="9"/>
        <v>#REF!</v>
      </c>
      <c r="T3" s="129" t="e">
        <f t="shared" si="10"/>
        <v>#REF!</v>
      </c>
      <c r="U3" s="401" t="e">
        <f>#REF!</f>
        <v>#REF!</v>
      </c>
      <c r="V3" s="218"/>
      <c r="W3" s="390"/>
      <c r="X3" s="132" t="str">
        <f>CONCATENATE("03: ",IF(ISTEXT(Y3),Y3,"-"))</f>
        <v>03: 0</v>
      </c>
      <c r="Y3" s="133" t="str">
        <f t="shared" si="0"/>
        <v>0</v>
      </c>
      <c r="Z3" s="133">
        <f>X111</f>
        <v>0</v>
      </c>
      <c r="AA3" s="133">
        <f>X100</f>
        <v>0</v>
      </c>
      <c r="AB3" s="133">
        <f>X115</f>
        <v>0</v>
      </c>
      <c r="AC3" s="133">
        <f>X104</f>
        <v>0</v>
      </c>
      <c r="AD3" s="133">
        <f>X107</f>
        <v>0</v>
      </c>
      <c r="AE3" s="218"/>
      <c r="AF3" s="218"/>
      <c r="AG3" s="218"/>
      <c r="AH3" s="149"/>
      <c r="AI3" s="150" t="e">
        <f>#REF!</f>
        <v>#REF!</v>
      </c>
      <c r="AJ3" s="151" t="e">
        <f>#REF!</f>
        <v>#REF!</v>
      </c>
      <c r="AK3" s="151" t="e">
        <f t="shared" si="11"/>
        <v>#REF!</v>
      </c>
      <c r="AL3" s="152" t="e">
        <f t="shared" si="12"/>
        <v>#REF!</v>
      </c>
      <c r="AM3" s="153" t="e">
        <f t="shared" si="13"/>
        <v>#REF!</v>
      </c>
      <c r="AN3" s="154" t="e">
        <f t="shared" si="14"/>
        <v>#REF!</v>
      </c>
      <c r="AO3" s="154" t="e">
        <f t="shared" si="15"/>
        <v>#REF!</v>
      </c>
      <c r="AP3" s="136" t="e">
        <f>#REF!</f>
        <v>#REF!</v>
      </c>
      <c r="AQ3" s="155" t="e">
        <f>#REF!</f>
        <v>#REF!</v>
      </c>
      <c r="AR3" s="155" t="e">
        <f t="shared" si="16"/>
        <v>#REF!</v>
      </c>
      <c r="AS3" s="156" t="e">
        <f t="shared" si="17"/>
        <v>#REF!</v>
      </c>
      <c r="AT3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",IF($AN$1=FALSE,(IF(#REF!=TRUE,"_____",TEXT(F3,"dd"))),""),TEXT(AN3," mmmm yyyy"),"    Время: ",TEXT(AL3,"HH:MM")),"")</f>
        <v>#REF!</v>
      </c>
      <c r="AU3" s="137" t="e">
        <f>IF($AU$1=TRUE,CONCATENATE("ВЫПУСК НА ЛИНИЮ ",$BB$9,"РАЗРЕШЕН
Дата: ",IF($AO$1=FALSE,(IF(#REF!=TRUE,"_____",TEXT(F3,"dd"))),""),TEXT(AO3," mmmm yyyy"),"   Время: ",TEXT(AS3,"HH:MM")),"")</f>
        <v>#REF!</v>
      </c>
      <c r="AV3" s="136" t="e">
        <f>#REF!</f>
        <v>#REF!</v>
      </c>
      <c r="AW3" s="136" t="e">
        <f>#REF!</f>
        <v>#REF!</v>
      </c>
      <c r="AX3" s="136" t="str">
        <f t="shared" si="18"/>
        <v/>
      </c>
      <c r="AY3" s="136" t="str">
        <f t="shared" si="19"/>
        <v/>
      </c>
      <c r="AZ3" s="136" t="str">
        <f t="shared" si="20"/>
        <v/>
      </c>
      <c r="BA3" s="136" t="str">
        <f t="shared" si="21"/>
        <v/>
      </c>
      <c r="BB3" s="163" t="e">
        <f>#REF!</f>
        <v>#REF!</v>
      </c>
      <c r="BC3" s="136"/>
    </row>
    <row r="4" spans="1:55" ht="15.75" customHeight="1">
      <c r="A4" s="140">
        <v>3</v>
      </c>
      <c r="B4" s="141" t="e">
        <f>#REF!</f>
        <v>#REF!</v>
      </c>
      <c r="C4" s="142" t="e">
        <f>#REF!</f>
        <v>#REF!</v>
      </c>
      <c r="D4" s="141" t="e">
        <f>#REF!</f>
        <v>#REF!</v>
      </c>
      <c r="E4" s="143" t="e">
        <f>#REF!</f>
        <v>#REF!</v>
      </c>
      <c r="F4" s="158" t="e">
        <f t="shared" si="1"/>
        <v>#REF!</v>
      </c>
      <c r="G4" s="159" t="e">
        <f t="shared" si="2"/>
        <v>#REF!</v>
      </c>
      <c r="H4" s="160" t="e">
        <f>IF(#REF!=TRUE,"",TEXT(F4,"dd"))</f>
        <v>#REF!</v>
      </c>
      <c r="I4" s="161" t="e">
        <f t="shared" si="3"/>
        <v>#REF!</v>
      </c>
      <c r="J4" s="161" t="e">
        <f t="shared" si="4"/>
        <v>#REF!</v>
      </c>
      <c r="K4" s="161" t="e">
        <f>IF(#REF!=TRUE,"",TEXT(G4,"dd"))</f>
        <v>#REF!</v>
      </c>
      <c r="L4" s="161" t="e">
        <f t="shared" si="5"/>
        <v>#REF!</v>
      </c>
      <c r="M4" s="162" t="e">
        <f t="shared" si="6"/>
        <v>#REF!</v>
      </c>
      <c r="N4" s="129" t="e">
        <f>#REF!</f>
        <v>#REF!</v>
      </c>
      <c r="O4" s="129" t="e">
        <f>#REF!</f>
        <v>#REF!</v>
      </c>
      <c r="P4" s="129" t="e">
        <f t="shared" si="7"/>
        <v>#REF!</v>
      </c>
      <c r="Q4" s="129" t="e">
        <f>CONCATENATE(IF(ISBLANK($W$30),"             ",$W$30),"-",IF(#REF!=TRUE,TEXT(F4,"___.mm.yyyy"),TEXT(F4,"dd.mm.yyyy")))</f>
        <v>#REF!</v>
      </c>
      <c r="R4" s="129" t="e">
        <f t="shared" si="8"/>
        <v>#REF!</v>
      </c>
      <c r="S4" s="129" t="e">
        <f t="shared" si="9"/>
        <v>#REF!</v>
      </c>
      <c r="T4" s="129" t="e">
        <f t="shared" si="10"/>
        <v>#REF!</v>
      </c>
      <c r="U4" s="401" t="e">
        <f>#REF!</f>
        <v>#REF!</v>
      </c>
      <c r="V4" s="218"/>
      <c r="W4" s="390"/>
      <c r="X4" s="132" t="str">
        <f>CONCATENATE("04: ",IF(ISTEXT(Y4),Y4,"-"))</f>
        <v>04: 0</v>
      </c>
      <c r="Y4" s="133" t="str">
        <f t="shared" si="0"/>
        <v>0</v>
      </c>
      <c r="Z4" s="133">
        <f>X133</f>
        <v>0</v>
      </c>
      <c r="AA4" s="133">
        <f>X122</f>
        <v>0</v>
      </c>
      <c r="AB4" s="133">
        <f>X137</f>
        <v>0</v>
      </c>
      <c r="AC4" s="133">
        <f>X126</f>
        <v>0</v>
      </c>
      <c r="AD4" s="133">
        <f>X129</f>
        <v>0</v>
      </c>
      <c r="AE4" s="396" t="e">
        <f>IF(#REF!=TRUE,AE1,"")</f>
        <v>#REF!</v>
      </c>
      <c r="AF4" s="218"/>
      <c r="AG4" s="218"/>
      <c r="AH4" s="164"/>
      <c r="AI4" s="150" t="e">
        <f>#REF!</f>
        <v>#REF!</v>
      </c>
      <c r="AJ4" s="151" t="e">
        <f>#REF!</f>
        <v>#REF!</v>
      </c>
      <c r="AK4" s="151" t="e">
        <f t="shared" si="11"/>
        <v>#REF!</v>
      </c>
      <c r="AL4" s="152" t="e">
        <f t="shared" si="12"/>
        <v>#REF!</v>
      </c>
      <c r="AM4" s="153" t="e">
        <f t="shared" si="13"/>
        <v>#REF!</v>
      </c>
      <c r="AN4" s="154" t="e">
        <f t="shared" si="14"/>
        <v>#REF!</v>
      </c>
      <c r="AO4" s="154" t="e">
        <f t="shared" si="15"/>
        <v>#REF!</v>
      </c>
      <c r="AP4" s="136" t="e">
        <f>#REF!</f>
        <v>#REF!</v>
      </c>
      <c r="AQ4" s="155" t="e">
        <f>#REF!</f>
        <v>#REF!</v>
      </c>
      <c r="AR4" s="155" t="e">
        <f t="shared" si="16"/>
        <v>#REF!</v>
      </c>
      <c r="AS4" s="156" t="e">
        <f t="shared" si="17"/>
        <v>#REF!</v>
      </c>
      <c r="AT4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",IF($AN$1=FALSE,(IF(#REF!=TRUE,"_____",TEXT(F4,"dd"))),""),TEXT(AN4," mmmm yyyy"),"    Время: ",TEXT(AL4,"HH:MM")),"")</f>
        <v>#REF!</v>
      </c>
      <c r="AU4" s="137" t="e">
        <f>IF($AU$1=TRUE,CONCATENATE("ВЫПУСК НА ЛИНИЮ ",$BB$9,"РАЗРЕШЕН
Дата: ",IF($AO$1=FALSE,(IF(#REF!=TRUE,"_____",TEXT(F4,"dd"))),""),TEXT(AO4," mmmm yyyy"),"   Время: ",TEXT(AS4,"HH:MM")),"")</f>
        <v>#REF!</v>
      </c>
      <c r="AV4" s="136" t="e">
        <f>#REF!</f>
        <v>#REF!</v>
      </c>
      <c r="AW4" s="136" t="e">
        <f>#REF!</f>
        <v>#REF!</v>
      </c>
      <c r="AX4" s="136" t="str">
        <f t="shared" si="18"/>
        <v/>
      </c>
      <c r="AY4" s="136" t="str">
        <f t="shared" si="19"/>
        <v/>
      </c>
      <c r="AZ4" s="136" t="str">
        <f t="shared" si="20"/>
        <v/>
      </c>
      <c r="BA4" s="136" t="str">
        <f t="shared" si="21"/>
        <v/>
      </c>
      <c r="BB4" s="157" t="e">
        <f>#REF!</f>
        <v>#REF!</v>
      </c>
      <c r="BC4" s="136"/>
    </row>
    <row r="5" spans="1:55" ht="15.75" customHeight="1">
      <c r="A5" s="140">
        <v>4</v>
      </c>
      <c r="B5" s="141" t="e">
        <f>#REF!</f>
        <v>#REF!</v>
      </c>
      <c r="C5" s="142" t="e">
        <f>#REF!</f>
        <v>#REF!</v>
      </c>
      <c r="D5" s="141" t="e">
        <f>#REF!</f>
        <v>#REF!</v>
      </c>
      <c r="E5" s="143" t="e">
        <f>#REF!</f>
        <v>#REF!</v>
      </c>
      <c r="F5" s="158" t="e">
        <f t="shared" si="1"/>
        <v>#REF!</v>
      </c>
      <c r="G5" s="159" t="e">
        <f t="shared" si="2"/>
        <v>#REF!</v>
      </c>
      <c r="H5" s="160" t="e">
        <f>IF(#REF!=TRUE,"",TEXT(F5,"dd"))</f>
        <v>#REF!</v>
      </c>
      <c r="I5" s="161" t="e">
        <f t="shared" si="3"/>
        <v>#REF!</v>
      </c>
      <c r="J5" s="161" t="e">
        <f t="shared" si="4"/>
        <v>#REF!</v>
      </c>
      <c r="K5" s="161" t="e">
        <f>IF(#REF!=TRUE,"",TEXT(G5,"dd"))</f>
        <v>#REF!</v>
      </c>
      <c r="L5" s="161" t="e">
        <f t="shared" si="5"/>
        <v>#REF!</v>
      </c>
      <c r="M5" s="162" t="e">
        <f t="shared" si="6"/>
        <v>#REF!</v>
      </c>
      <c r="N5" s="129" t="e">
        <f>#REF!</f>
        <v>#REF!</v>
      </c>
      <c r="O5" s="129" t="e">
        <f>#REF!</f>
        <v>#REF!</v>
      </c>
      <c r="P5" s="129" t="e">
        <f t="shared" si="7"/>
        <v>#REF!</v>
      </c>
      <c r="Q5" s="129" t="e">
        <f>CONCATENATE(IF(ISBLANK($W$30),"             ",$W$30),"-",IF(#REF!=TRUE,TEXT(F5,"___.mm.yyyy"),TEXT(F5,"dd.mm.yyyy")))</f>
        <v>#REF!</v>
      </c>
      <c r="R5" s="129" t="e">
        <f t="shared" si="8"/>
        <v>#REF!</v>
      </c>
      <c r="S5" s="129" t="e">
        <f t="shared" si="9"/>
        <v>#REF!</v>
      </c>
      <c r="T5" s="129" t="e">
        <f t="shared" si="10"/>
        <v>#REF!</v>
      </c>
      <c r="U5" s="401" t="e">
        <f>#REF!</f>
        <v>#REF!</v>
      </c>
      <c r="V5" s="218"/>
      <c r="W5" s="390"/>
      <c r="X5" s="132" t="str">
        <f>CONCATENATE("05: ",IF(ISTEXT(Y5),Y5,"-"))</f>
        <v>05: 0</v>
      </c>
      <c r="Y5" s="133" t="str">
        <f t="shared" si="0"/>
        <v>0</v>
      </c>
      <c r="Z5" s="133">
        <f>X155</f>
        <v>0</v>
      </c>
      <c r="AA5" s="133">
        <f>X144</f>
        <v>0</v>
      </c>
      <c r="AB5" s="133">
        <f>X159</f>
        <v>0</v>
      </c>
      <c r="AC5" s="133">
        <f>X148</f>
        <v>0</v>
      </c>
      <c r="AD5" s="133">
        <f>X151</f>
        <v>0</v>
      </c>
      <c r="AE5" s="218"/>
      <c r="AF5" s="218"/>
      <c r="AG5" s="218"/>
      <c r="AH5" s="164"/>
      <c r="AI5" s="150" t="e">
        <f>#REF!</f>
        <v>#REF!</v>
      </c>
      <c r="AJ5" s="151" t="e">
        <f>#REF!</f>
        <v>#REF!</v>
      </c>
      <c r="AK5" s="151" t="e">
        <f t="shared" si="11"/>
        <v>#REF!</v>
      </c>
      <c r="AL5" s="152" t="e">
        <f t="shared" si="12"/>
        <v>#REF!</v>
      </c>
      <c r="AM5" s="153" t="e">
        <f t="shared" si="13"/>
        <v>#REF!</v>
      </c>
      <c r="AN5" s="154" t="e">
        <f t="shared" si="14"/>
        <v>#REF!</v>
      </c>
      <c r="AO5" s="154" t="e">
        <f t="shared" si="15"/>
        <v>#REF!</v>
      </c>
      <c r="AP5" s="136" t="e">
        <f>#REF!</f>
        <v>#REF!</v>
      </c>
      <c r="AQ5" s="155" t="e">
        <f>#REF!</f>
        <v>#REF!</v>
      </c>
      <c r="AR5" s="155" t="e">
        <f t="shared" si="16"/>
        <v>#REF!</v>
      </c>
      <c r="AS5" s="156" t="e">
        <f t="shared" si="17"/>
        <v>#REF!</v>
      </c>
      <c r="AT5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",IF($AN$1=FALSE,(IF(#REF!=TRUE,"_____",TEXT(F5,"dd"))),""),TEXT(AN5," mmmm yyyy"),"    Время: ",TEXT(AL5,"HH:MM")),"")</f>
        <v>#REF!</v>
      </c>
      <c r="AU5" s="137" t="e">
        <f>IF($AU$1=TRUE,CONCATENATE("ВЫПУСК НА ЛИНИЮ ",$BB$9,"РАЗРЕШЕН
Дата: ",IF($AO$1=FALSE,(IF(#REF!=TRUE,"_____",TEXT(F5,"dd"))),""),TEXT(AO5," mmmm yyyy"),"   Время: ",TEXT(AS5,"HH:MM")),"")</f>
        <v>#REF!</v>
      </c>
      <c r="AV5" s="136" t="e">
        <f>#REF!</f>
        <v>#REF!</v>
      </c>
      <c r="AW5" s="136" t="e">
        <f>#REF!</f>
        <v>#REF!</v>
      </c>
      <c r="AX5" s="136" t="str">
        <f t="shared" si="18"/>
        <v/>
      </c>
      <c r="AY5" s="136" t="str">
        <f t="shared" si="19"/>
        <v/>
      </c>
      <c r="AZ5" s="136" t="str">
        <f t="shared" si="20"/>
        <v/>
      </c>
      <c r="BA5" s="136" t="str">
        <f t="shared" si="21"/>
        <v/>
      </c>
      <c r="BB5" s="157" t="e">
        <f>#REF!</f>
        <v>#REF!</v>
      </c>
      <c r="BC5" s="136"/>
    </row>
    <row r="6" spans="1:55" ht="15.75" customHeight="1">
      <c r="A6" s="140">
        <v>5</v>
      </c>
      <c r="B6" s="141" t="e">
        <f>#REF!</f>
        <v>#REF!</v>
      </c>
      <c r="C6" s="142" t="e">
        <f>#REF!</f>
        <v>#REF!</v>
      </c>
      <c r="D6" s="141" t="e">
        <f>#REF!</f>
        <v>#REF!</v>
      </c>
      <c r="E6" s="143" t="e">
        <f>#REF!</f>
        <v>#REF!</v>
      </c>
      <c r="F6" s="158" t="e">
        <f t="shared" si="1"/>
        <v>#REF!</v>
      </c>
      <c r="G6" s="159" t="e">
        <f t="shared" si="2"/>
        <v>#REF!</v>
      </c>
      <c r="H6" s="160" t="e">
        <f>IF(#REF!=TRUE,"",TEXT(F6,"dd"))</f>
        <v>#REF!</v>
      </c>
      <c r="I6" s="161" t="e">
        <f t="shared" si="3"/>
        <v>#REF!</v>
      </c>
      <c r="J6" s="161" t="e">
        <f t="shared" si="4"/>
        <v>#REF!</v>
      </c>
      <c r="K6" s="161" t="e">
        <f>IF(#REF!=TRUE,"",TEXT(G6,"dd"))</f>
        <v>#REF!</v>
      </c>
      <c r="L6" s="161" t="e">
        <f t="shared" si="5"/>
        <v>#REF!</v>
      </c>
      <c r="M6" s="162" t="e">
        <f t="shared" si="6"/>
        <v>#REF!</v>
      </c>
      <c r="N6" s="129" t="e">
        <f>#REF!</f>
        <v>#REF!</v>
      </c>
      <c r="O6" s="129" t="e">
        <f>#REF!</f>
        <v>#REF!</v>
      </c>
      <c r="P6" s="129" t="e">
        <f t="shared" si="7"/>
        <v>#REF!</v>
      </c>
      <c r="Q6" s="129" t="e">
        <f>CONCATENATE(IF(ISBLANK($W$30),"             ",$W$30),"-",IF(#REF!=TRUE,TEXT(F6,"___.mm.yyyy"),TEXT(F6,"dd.mm.yyyy")))</f>
        <v>#REF!</v>
      </c>
      <c r="R6" s="129" t="e">
        <f t="shared" si="8"/>
        <v>#REF!</v>
      </c>
      <c r="S6" s="129" t="e">
        <f t="shared" si="9"/>
        <v>#REF!</v>
      </c>
      <c r="T6" s="129" t="e">
        <f t="shared" si="10"/>
        <v>#REF!</v>
      </c>
      <c r="U6" s="402" t="e">
        <f>CONCATENATE(U2,IF(ISTEXT(U3),", ",""),U3,IF(ISBLANK(U4),"",", "),U4,IF(ISBLANK(U5),"",", тел. +7 "),U5,".")</f>
        <v>#REF!</v>
      </c>
      <c r="V6" s="218"/>
      <c r="W6" s="390"/>
      <c r="X6" s="132" t="str">
        <f>CONCATENATE("06: ",IF(ISTEXT(Y6),Y6,"-"))</f>
        <v>06: 0</v>
      </c>
      <c r="Y6" s="133" t="str">
        <f t="shared" si="0"/>
        <v>0</v>
      </c>
      <c r="Z6" s="133">
        <f>X177</f>
        <v>0</v>
      </c>
      <c r="AA6" s="133">
        <f>X166</f>
        <v>0</v>
      </c>
      <c r="AB6" s="133">
        <f>X181</f>
        <v>0</v>
      </c>
      <c r="AC6" s="133">
        <f>X170</f>
        <v>0</v>
      </c>
      <c r="AD6" s="133">
        <f>X173</f>
        <v>0</v>
      </c>
      <c r="AE6" s="218"/>
      <c r="AF6" s="218"/>
      <c r="AG6" s="218"/>
      <c r="AH6" s="164"/>
      <c r="AI6" s="150" t="e">
        <f>#REF!</f>
        <v>#REF!</v>
      </c>
      <c r="AJ6" s="151" t="e">
        <f>#REF!</f>
        <v>#REF!</v>
      </c>
      <c r="AK6" s="151" t="e">
        <f t="shared" si="11"/>
        <v>#REF!</v>
      </c>
      <c r="AL6" s="152" t="e">
        <f t="shared" si="12"/>
        <v>#REF!</v>
      </c>
      <c r="AM6" s="153" t="e">
        <f t="shared" si="13"/>
        <v>#REF!</v>
      </c>
      <c r="AN6" s="154" t="e">
        <f t="shared" si="14"/>
        <v>#REF!</v>
      </c>
      <c r="AO6" s="154" t="e">
        <f t="shared" si="15"/>
        <v>#REF!</v>
      </c>
      <c r="AP6" s="136" t="e">
        <f>#REF!</f>
        <v>#REF!</v>
      </c>
      <c r="AQ6" s="155" t="e">
        <f>#REF!</f>
        <v>#REF!</v>
      </c>
      <c r="AR6" s="155" t="e">
        <f t="shared" si="16"/>
        <v>#REF!</v>
      </c>
      <c r="AS6" s="156" t="e">
        <f t="shared" si="17"/>
        <v>#REF!</v>
      </c>
      <c r="AT6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",IF($AN$1=FALSE,(IF(#REF!=TRUE,"_____",TEXT(F6,"dd"))),""),TEXT(AN6," mmmm yyyy"),"    Время: ",TEXT(AL6,"HH:MM")),"")</f>
        <v>#REF!</v>
      </c>
      <c r="AU6" s="137" t="e">
        <f>IF($AU$1=TRUE,CONCATENATE("ВЫПУСК НА ЛИНИЮ ",$BB$9,"РАЗРЕШЕН
Дата: ",IF($AO$1=FALSE,(IF(#REF!=TRUE,"_____",TEXT(F6,"dd"))),""),TEXT(AO6," mmmm yyyy"),"   Время: ",TEXT(AS6,"HH:MM")),"")</f>
        <v>#REF!</v>
      </c>
      <c r="AV6" s="136" t="e">
        <f>#REF!</f>
        <v>#REF!</v>
      </c>
      <c r="AW6" s="136" t="e">
        <f>#REF!</f>
        <v>#REF!</v>
      </c>
      <c r="AX6" s="136" t="str">
        <f t="shared" si="18"/>
        <v/>
      </c>
      <c r="AY6" s="136" t="str">
        <f t="shared" si="19"/>
        <v/>
      </c>
      <c r="AZ6" s="136" t="str">
        <f t="shared" si="20"/>
        <v/>
      </c>
      <c r="BA6" s="136" t="str">
        <f t="shared" si="21"/>
        <v/>
      </c>
      <c r="BB6" s="157" t="e">
        <f>#REF!</f>
        <v>#REF!</v>
      </c>
      <c r="BC6" s="136"/>
    </row>
    <row r="7" spans="1:55" ht="15.75" customHeight="1">
      <c r="A7" s="140">
        <v>6</v>
      </c>
      <c r="B7" s="141" t="e">
        <f>#REF!</f>
        <v>#REF!</v>
      </c>
      <c r="C7" s="142" t="e">
        <f>#REF!</f>
        <v>#REF!</v>
      </c>
      <c r="D7" s="141" t="e">
        <f>#REF!</f>
        <v>#REF!</v>
      </c>
      <c r="E7" s="143" t="e">
        <f>#REF!</f>
        <v>#REF!</v>
      </c>
      <c r="F7" s="158" t="e">
        <f t="shared" si="1"/>
        <v>#REF!</v>
      </c>
      <c r="G7" s="159" t="e">
        <f t="shared" si="2"/>
        <v>#REF!</v>
      </c>
      <c r="H7" s="160" t="e">
        <f>IF(#REF!=TRUE,"",TEXT(F7,"dd"))</f>
        <v>#REF!</v>
      </c>
      <c r="I7" s="161" t="e">
        <f t="shared" si="3"/>
        <v>#REF!</v>
      </c>
      <c r="J7" s="161" t="e">
        <f t="shared" si="4"/>
        <v>#REF!</v>
      </c>
      <c r="K7" s="161" t="e">
        <f>IF(#REF!=TRUE,"",TEXT(G7,"dd"))</f>
        <v>#REF!</v>
      </c>
      <c r="L7" s="161" t="e">
        <f t="shared" si="5"/>
        <v>#REF!</v>
      </c>
      <c r="M7" s="162" t="e">
        <f t="shared" si="6"/>
        <v>#REF!</v>
      </c>
      <c r="N7" s="129" t="e">
        <f>#REF!</f>
        <v>#REF!</v>
      </c>
      <c r="O7" s="129" t="e">
        <f>#REF!</f>
        <v>#REF!</v>
      </c>
      <c r="P7" s="129" t="e">
        <f t="shared" si="7"/>
        <v>#REF!</v>
      </c>
      <c r="Q7" s="129" t="e">
        <f>CONCATENATE(IF(ISBLANK($W$30),"             ",$W$30),"-",IF(#REF!=TRUE,TEXT(F7,"___.mm.yyyy"),TEXT(F7,"dd.mm.yyyy")))</f>
        <v>#REF!</v>
      </c>
      <c r="R7" s="129" t="e">
        <f t="shared" si="8"/>
        <v>#REF!</v>
      </c>
      <c r="S7" s="129" t="e">
        <f t="shared" si="9"/>
        <v>#REF!</v>
      </c>
      <c r="T7" s="129" t="e">
        <f t="shared" si="10"/>
        <v>#REF!</v>
      </c>
      <c r="U7" s="389"/>
      <c r="V7" s="218"/>
      <c r="W7" s="390"/>
      <c r="X7" s="132" t="str">
        <f>CONCATENATE("07: ",IF(ISTEXT(Y7),Y7,"-"))</f>
        <v>07: 0</v>
      </c>
      <c r="Y7" s="133" t="str">
        <f t="shared" si="0"/>
        <v>0</v>
      </c>
      <c r="Z7" s="133">
        <f>X199</f>
        <v>0</v>
      </c>
      <c r="AA7" s="133">
        <f>X188</f>
        <v>0</v>
      </c>
      <c r="AB7" s="133">
        <f>X203</f>
        <v>0</v>
      </c>
      <c r="AC7" s="133">
        <f>X192</f>
        <v>0</v>
      </c>
      <c r="AD7" s="133">
        <f>X195</f>
        <v>0</v>
      </c>
      <c r="AE7" s="396" t="e">
        <f>CONCATENATE(IF(ISBLANK('1'!U11),("БЕЗ АВТОМОБИЛЯ"),CONCATENATE("Автомобиль: ",'1'!U12,", г/н ",'1'!W9)),IF(ISBLANK('1'!V10),"",CONCATENATE("
Прицеп: ",'1'!V10,", г/н ",'1'!W10)),IF(ISBLANK('1'!V11),"",CONCATENATE("
Прицеп 2: ",'1'!V11,", г/н ",'1'!W11)),IF(ISBLANK('1'!U15),"
БЕЗ ВОДИТЕЛЯ",CONCATENATE("
Водитель: ",'1'!U15)),IF(ISBLANK('1'!U17),"",CONCATENATE("
Водитель 2: ",'1'!U17)))</f>
        <v>#REF!</v>
      </c>
      <c r="AF7" s="218"/>
      <c r="AG7" s="218"/>
      <c r="AH7" s="164"/>
      <c r="AI7" s="150" t="e">
        <f>#REF!</f>
        <v>#REF!</v>
      </c>
      <c r="AJ7" s="151" t="e">
        <f>#REF!</f>
        <v>#REF!</v>
      </c>
      <c r="AK7" s="151" t="e">
        <f t="shared" si="11"/>
        <v>#REF!</v>
      </c>
      <c r="AL7" s="152" t="e">
        <f t="shared" si="12"/>
        <v>#REF!</v>
      </c>
      <c r="AM7" s="153" t="e">
        <f t="shared" si="13"/>
        <v>#REF!</v>
      </c>
      <c r="AN7" s="154" t="e">
        <f t="shared" si="14"/>
        <v>#REF!</v>
      </c>
      <c r="AO7" s="154" t="e">
        <f t="shared" si="15"/>
        <v>#REF!</v>
      </c>
      <c r="AP7" s="136" t="e">
        <f>#REF!</f>
        <v>#REF!</v>
      </c>
      <c r="AQ7" s="155" t="e">
        <f>#REF!</f>
        <v>#REF!</v>
      </c>
      <c r="AR7" s="155" t="e">
        <f t="shared" si="16"/>
        <v>#REF!</v>
      </c>
      <c r="AS7" s="156" t="e">
        <f t="shared" si="17"/>
        <v>#REF!</v>
      </c>
      <c r="AT7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",IF($AN$1=FALSE,(IF(#REF!=TRUE,"_____",TEXT(F7,"dd"))),""),TEXT(AN7," mmmm yyyy"),"    Время: ",TEXT(AL7,"HH:MM")),"")</f>
        <v>#REF!</v>
      </c>
      <c r="AU7" s="137" t="e">
        <f>IF($AU$1=TRUE,CONCATENATE("ВЫПУСК НА ЛИНИЮ ",$BB$9,"РАЗРЕШЕН
Дата: ",IF($AO$1=FALSE,(IF(#REF!=TRUE,"_____",TEXT(F7,"dd"))),""),TEXT(AO7," mmmm yyyy"),"   Время: ",TEXT(AS7,"HH:MM")),"")</f>
        <v>#REF!</v>
      </c>
      <c r="AV7" s="136" t="e">
        <f>#REF!</f>
        <v>#REF!</v>
      </c>
      <c r="AW7" s="136" t="e">
        <f>#REF!</f>
        <v>#REF!</v>
      </c>
      <c r="AX7" s="136" t="str">
        <f t="shared" si="18"/>
        <v/>
      </c>
      <c r="AY7" s="136" t="str">
        <f t="shared" si="19"/>
        <v/>
      </c>
      <c r="AZ7" s="136" t="str">
        <f t="shared" si="20"/>
        <v/>
      </c>
      <c r="BA7" s="136" t="str">
        <f t="shared" si="21"/>
        <v/>
      </c>
      <c r="BB7" s="136" t="e">
        <f>IF(BB6=TRUE,"НЕ ","")</f>
        <v>#REF!</v>
      </c>
      <c r="BC7" s="136"/>
    </row>
    <row r="8" spans="1:55" ht="15.75" customHeight="1">
      <c r="A8" s="140">
        <v>7</v>
      </c>
      <c r="B8" s="141" t="e">
        <f>#REF!</f>
        <v>#REF!</v>
      </c>
      <c r="C8" s="142" t="e">
        <f>#REF!</f>
        <v>#REF!</v>
      </c>
      <c r="D8" s="141" t="e">
        <f>#REF!</f>
        <v>#REF!</v>
      </c>
      <c r="E8" s="143" t="e">
        <f>#REF!</f>
        <v>#REF!</v>
      </c>
      <c r="F8" s="158" t="e">
        <f t="shared" si="1"/>
        <v>#REF!</v>
      </c>
      <c r="G8" s="159" t="e">
        <f t="shared" si="2"/>
        <v>#REF!</v>
      </c>
      <c r="H8" s="160" t="e">
        <f>IF(#REF!=TRUE,"",TEXT(F8,"dd"))</f>
        <v>#REF!</v>
      </c>
      <c r="I8" s="161" t="e">
        <f t="shared" si="3"/>
        <v>#REF!</v>
      </c>
      <c r="J8" s="161" t="e">
        <f t="shared" si="4"/>
        <v>#REF!</v>
      </c>
      <c r="K8" s="161" t="e">
        <f>IF(#REF!=TRUE,"",TEXT(G8,"dd"))</f>
        <v>#REF!</v>
      </c>
      <c r="L8" s="161" t="e">
        <f t="shared" si="5"/>
        <v>#REF!</v>
      </c>
      <c r="M8" s="162" t="e">
        <f t="shared" si="6"/>
        <v>#REF!</v>
      </c>
      <c r="N8" s="129" t="e">
        <f>#REF!</f>
        <v>#REF!</v>
      </c>
      <c r="O8" s="129" t="e">
        <f>#REF!</f>
        <v>#REF!</v>
      </c>
      <c r="P8" s="129" t="e">
        <f t="shared" si="7"/>
        <v>#REF!</v>
      </c>
      <c r="Q8" s="129" t="e">
        <f>CONCATENATE(IF(ISBLANK($W$30),"             ",$W$30),"-",IF(#REF!=TRUE,TEXT(F8,"___.mm.yyyy"),TEXT(F8,"dd.mm.yyyy")))</f>
        <v>#REF!</v>
      </c>
      <c r="R8" s="129" t="e">
        <f t="shared" si="8"/>
        <v>#REF!</v>
      </c>
      <c r="S8" s="129" t="e">
        <f t="shared" si="9"/>
        <v>#REF!</v>
      </c>
      <c r="T8" s="129" t="e">
        <f t="shared" si="10"/>
        <v>#REF!</v>
      </c>
      <c r="U8" s="403"/>
      <c r="V8" s="404"/>
      <c r="W8" s="405"/>
      <c r="X8" s="132" t="str">
        <f>CONCATENATE("08: ",IF(ISTEXT(Y8),Y8,"-"))</f>
        <v>08: 0</v>
      </c>
      <c r="Y8" s="133" t="str">
        <f t="shared" si="0"/>
        <v>0</v>
      </c>
      <c r="Z8" s="133">
        <f>X221</f>
        <v>0</v>
      </c>
      <c r="AA8" s="133">
        <f>X210</f>
        <v>0</v>
      </c>
      <c r="AB8" s="133">
        <f>X225</f>
        <v>0</v>
      </c>
      <c r="AC8" s="133">
        <f>X214</f>
        <v>0</v>
      </c>
      <c r="AD8" s="133">
        <f>X217</f>
        <v>0</v>
      </c>
      <c r="AE8" s="218"/>
      <c r="AF8" s="218"/>
      <c r="AG8" s="218"/>
      <c r="AH8" s="164"/>
      <c r="AI8" s="150" t="e">
        <f>#REF!</f>
        <v>#REF!</v>
      </c>
      <c r="AJ8" s="151" t="e">
        <f>#REF!</f>
        <v>#REF!</v>
      </c>
      <c r="AK8" s="151" t="e">
        <f t="shared" si="11"/>
        <v>#REF!</v>
      </c>
      <c r="AL8" s="152" t="e">
        <f t="shared" si="12"/>
        <v>#REF!</v>
      </c>
      <c r="AM8" s="153" t="e">
        <f t="shared" si="13"/>
        <v>#REF!</v>
      </c>
      <c r="AN8" s="154" t="e">
        <f t="shared" si="14"/>
        <v>#REF!</v>
      </c>
      <c r="AO8" s="154" t="e">
        <f t="shared" si="15"/>
        <v>#REF!</v>
      </c>
      <c r="AP8" s="136" t="e">
        <f>#REF!</f>
        <v>#REF!</v>
      </c>
      <c r="AQ8" s="155" t="e">
        <f>#REF!</f>
        <v>#REF!</v>
      </c>
      <c r="AR8" s="155" t="e">
        <f t="shared" si="16"/>
        <v>#REF!</v>
      </c>
      <c r="AS8" s="156" t="e">
        <f t="shared" si="17"/>
        <v>#REF!</v>
      </c>
      <c r="AT8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",IF($AN$1=FALSE,(IF(#REF!=TRUE,"_____",TEXT(F8,"dd"))),""),TEXT(AN8," mmmm yyyy"),"    Время: ",TEXT(AL8,"HH:MM")),"")</f>
        <v>#REF!</v>
      </c>
      <c r="AU8" s="137" t="e">
        <f>IF($AU$1=TRUE,CONCATENATE("ВЫПУСК НА ЛИНИЮ ",$BB$9,"РАЗРЕШЕН
Дата: ",IF($AO$1=FALSE,(IF(#REF!=TRUE,"_____",TEXT(F8,"dd"))),""),TEXT(AO8," mmmm yyyy"),"   Время: ",TEXT(AS8,"HH:MM")),"")</f>
        <v>#REF!</v>
      </c>
      <c r="AV8" s="136" t="e">
        <f>#REF!</f>
        <v>#REF!</v>
      </c>
      <c r="AW8" s="136" t="e">
        <f>#REF!</f>
        <v>#REF!</v>
      </c>
      <c r="AX8" s="136" t="str">
        <f t="shared" si="18"/>
        <v/>
      </c>
      <c r="AY8" s="136" t="str">
        <f t="shared" si="19"/>
        <v/>
      </c>
      <c r="AZ8" s="136" t="str">
        <f t="shared" si="20"/>
        <v/>
      </c>
      <c r="BA8" s="136" t="str">
        <f t="shared" si="21"/>
        <v/>
      </c>
      <c r="BB8" s="157" t="e">
        <f>#REF!</f>
        <v>#REF!</v>
      </c>
      <c r="BC8" s="136"/>
    </row>
    <row r="9" spans="1:55" ht="15.75" customHeight="1">
      <c r="A9" s="140">
        <v>8</v>
      </c>
      <c r="B9" s="141" t="e">
        <f>#REF!</f>
        <v>#REF!</v>
      </c>
      <c r="C9" s="142" t="e">
        <f>#REF!</f>
        <v>#REF!</v>
      </c>
      <c r="D9" s="141" t="e">
        <f>#REF!</f>
        <v>#REF!</v>
      </c>
      <c r="E9" s="143" t="e">
        <f>#REF!</f>
        <v>#REF!</v>
      </c>
      <c r="F9" s="158" t="e">
        <f t="shared" si="1"/>
        <v>#REF!</v>
      </c>
      <c r="G9" s="159" t="e">
        <f t="shared" si="2"/>
        <v>#REF!</v>
      </c>
      <c r="H9" s="160" t="e">
        <f>IF(#REF!=TRUE,"",TEXT(F9,"dd"))</f>
        <v>#REF!</v>
      </c>
      <c r="I9" s="161" t="e">
        <f t="shared" si="3"/>
        <v>#REF!</v>
      </c>
      <c r="J9" s="161" t="e">
        <f t="shared" si="4"/>
        <v>#REF!</v>
      </c>
      <c r="K9" s="161" t="e">
        <f>IF(#REF!=TRUE,"",TEXT(G9,"dd"))</f>
        <v>#REF!</v>
      </c>
      <c r="L9" s="161" t="e">
        <f t="shared" si="5"/>
        <v>#REF!</v>
      </c>
      <c r="M9" s="162" t="e">
        <f t="shared" si="6"/>
        <v>#REF!</v>
      </c>
      <c r="N9" s="129" t="e">
        <f>#REF!</f>
        <v>#REF!</v>
      </c>
      <c r="O9" s="129" t="e">
        <f>#REF!</f>
        <v>#REF!</v>
      </c>
      <c r="P9" s="129" t="e">
        <f t="shared" si="7"/>
        <v>#REF!</v>
      </c>
      <c r="Q9" s="129" t="e">
        <f>CONCATENATE(IF(ISBLANK($W$30),"             ",$W$30),"-",IF(#REF!=TRUE,TEXT(F9,"___.mm.yyyy"),TEXT(F9,"dd.mm.yyyy")))</f>
        <v>#REF!</v>
      </c>
      <c r="R9" s="129" t="e">
        <f t="shared" si="8"/>
        <v>#REF!</v>
      </c>
      <c r="S9" s="129" t="e">
        <f t="shared" si="9"/>
        <v>#REF!</v>
      </c>
      <c r="T9" s="129" t="e">
        <f t="shared" si="10"/>
        <v>#REF!</v>
      </c>
      <c r="U9" s="406" t="s">
        <v>140</v>
      </c>
      <c r="V9" s="354"/>
      <c r="W9" s="166" t="e">
        <f>IF(#REF!=X1,X56,IF(#REF!=X2,X78,IF(#REF!=X3,X100,IF(#REF!=X4,X122,IF(#REF!=X5,X144,IF(#REF!=X6,X166,IF(#REF!=X7,X188,IF(#REF!=X8,X210,IF(#REF!=X9,X232,IF(#REF!=X10,X254,IF(#REF!=X11,X276,IF(#REF!=X12,X298,IF(#REF!=X13,X320,IF(#REF!=X14,X342,IF(#REF!=X15,X364,IF(#REF!=X16,X386,IF(#REF!=X17,X408,IF(#REF!=X18,X430,IF(#REF!=X19,X452,IF(#REF!=X20,X474,IF(#REF!=X21,X496,IF(#REF!=X22,X518,IF(#REF!=X23,X540,IF(#REF!=X24,X562,IF(#REF!=X25,X584,IF(#REF!=X26,X606,IF(#REF!=X27,X628,IF(#REF!=X28,X650,IF(#REF!=X29,X672,IF(#REF!=X30,X694,IF(#REF!=X31,X716,IF(#REF!=X32,X738,IF(#REF!=X33,X760,IF(#REF!=X34,X782,IF(#REF!=X35,X804,IF(#REF!=X36,X826,IF(#REF!=X37,X848,IF(#REF!=X38,X870,IF(#REF!=X39,X892,IF(#REF!=X40,X914,IF(#REF!=X41,X936,IF(#REF!=X42,X958,IF(#REF!=X43,X980,IF(#REF!=X44,X1002,IF(#REF!=X45,X1024,IF(#REF!=X46,X1046,IF(#REF!=X47,X1068,IF(#REF!=X48,X1090,IF(#REF!=X49,X1112,IF(#REF!=X50,X1134,""))))))))))))))))))))))))))))))))))))))))))))))))))</f>
        <v>#REF!</v>
      </c>
      <c r="X9" s="132" t="str">
        <f>CONCATENATE("09: ",IF(ISTEXT(Y9),Y9,"-"))</f>
        <v>09: 0</v>
      </c>
      <c r="Y9" s="133" t="str">
        <f t="shared" si="0"/>
        <v>0</v>
      </c>
      <c r="Z9" s="133">
        <f>X243</f>
        <v>0</v>
      </c>
      <c r="AA9" s="133">
        <f>X232</f>
        <v>0</v>
      </c>
      <c r="AB9" s="133">
        <f>X247</f>
        <v>0</v>
      </c>
      <c r="AC9" s="133">
        <f>X236</f>
        <v>0</v>
      </c>
      <c r="AD9" s="133">
        <f>X239</f>
        <v>0</v>
      </c>
      <c r="AE9" s="218"/>
      <c r="AF9" s="218"/>
      <c r="AG9" s="218"/>
      <c r="AH9" s="164"/>
      <c r="AI9" s="150" t="e">
        <f>#REF!</f>
        <v>#REF!</v>
      </c>
      <c r="AJ9" s="151" t="e">
        <f>#REF!</f>
        <v>#REF!</v>
      </c>
      <c r="AK9" s="151" t="e">
        <f t="shared" si="11"/>
        <v>#REF!</v>
      </c>
      <c r="AL9" s="152" t="e">
        <f t="shared" si="12"/>
        <v>#REF!</v>
      </c>
      <c r="AM9" s="153" t="e">
        <f t="shared" si="13"/>
        <v>#REF!</v>
      </c>
      <c r="AN9" s="154" t="e">
        <f t="shared" si="14"/>
        <v>#REF!</v>
      </c>
      <c r="AO9" s="154" t="e">
        <f t="shared" si="15"/>
        <v>#REF!</v>
      </c>
      <c r="AP9" s="136" t="e">
        <f>#REF!</f>
        <v>#REF!</v>
      </c>
      <c r="AQ9" s="155" t="e">
        <f>#REF!</f>
        <v>#REF!</v>
      </c>
      <c r="AR9" s="155" t="e">
        <f t="shared" si="16"/>
        <v>#REF!</v>
      </c>
      <c r="AS9" s="156" t="e">
        <f t="shared" si="17"/>
        <v>#REF!</v>
      </c>
      <c r="AT9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",IF($AN$1=FALSE,(IF(#REF!=TRUE,"_____",TEXT(F9,"dd"))),""),TEXT(AN9," mmmm yyyy"),"    Время: ",TEXT(AL9,"HH:MM")),"")</f>
        <v>#REF!</v>
      </c>
      <c r="AU9" s="137" t="e">
        <f>IF($AU$1=TRUE,CONCATENATE("ВЫПУСК НА ЛИНИЮ ",$BB$9,"РАЗРЕШЕН
Дата: ",IF($AO$1=FALSE,(IF(#REF!=TRUE,"_____",TEXT(F9,"dd"))),""),TEXT(AO9," mmmm yyyy"),"   Время: ",TEXT(AS9,"HH:MM")),"")</f>
        <v>#REF!</v>
      </c>
      <c r="AV9" s="136" t="e">
        <f>#REF!</f>
        <v>#REF!</v>
      </c>
      <c r="AW9" s="136" t="e">
        <f>#REF!</f>
        <v>#REF!</v>
      </c>
      <c r="AX9" s="136" t="str">
        <f t="shared" si="18"/>
        <v/>
      </c>
      <c r="AY9" s="136" t="str">
        <f t="shared" si="19"/>
        <v/>
      </c>
      <c r="AZ9" s="136" t="str">
        <f t="shared" si="20"/>
        <v/>
      </c>
      <c r="BA9" s="136" t="str">
        <f t="shared" si="21"/>
        <v/>
      </c>
      <c r="BB9" s="136" t="e">
        <f>IF(BB8=TRUE,"НЕ ","")</f>
        <v>#REF!</v>
      </c>
      <c r="BC9" s="136"/>
    </row>
    <row r="10" spans="1:55" ht="15.75" customHeight="1">
      <c r="A10" s="140">
        <v>9</v>
      </c>
      <c r="B10" s="141" t="e">
        <f>#REF!</f>
        <v>#REF!</v>
      </c>
      <c r="C10" s="142" t="e">
        <f>#REF!</f>
        <v>#REF!</v>
      </c>
      <c r="D10" s="141" t="e">
        <f>#REF!</f>
        <v>#REF!</v>
      </c>
      <c r="E10" s="143" t="e">
        <f>#REF!</f>
        <v>#REF!</v>
      </c>
      <c r="F10" s="158" t="e">
        <f t="shared" si="1"/>
        <v>#REF!</v>
      </c>
      <c r="G10" s="159" t="e">
        <f t="shared" si="2"/>
        <v>#REF!</v>
      </c>
      <c r="H10" s="160" t="e">
        <f>IF(#REF!=TRUE,"",TEXT(F10,"dd"))</f>
        <v>#REF!</v>
      </c>
      <c r="I10" s="161" t="e">
        <f t="shared" si="3"/>
        <v>#REF!</v>
      </c>
      <c r="J10" s="161" t="e">
        <f t="shared" si="4"/>
        <v>#REF!</v>
      </c>
      <c r="K10" s="161" t="e">
        <f>IF(#REF!=TRUE,"",TEXT(G10,"dd"))</f>
        <v>#REF!</v>
      </c>
      <c r="L10" s="161" t="e">
        <f t="shared" si="5"/>
        <v>#REF!</v>
      </c>
      <c r="M10" s="162" t="e">
        <f t="shared" si="6"/>
        <v>#REF!</v>
      </c>
      <c r="N10" s="129" t="e">
        <f>#REF!</f>
        <v>#REF!</v>
      </c>
      <c r="O10" s="129" t="e">
        <f>#REF!</f>
        <v>#REF!</v>
      </c>
      <c r="P10" s="129" t="e">
        <f t="shared" si="7"/>
        <v>#REF!</v>
      </c>
      <c r="Q10" s="129" t="e">
        <f>CONCATENATE(IF(ISBLANK($W$30),"             ",$W$30),"-",IF(#REF!=TRUE,TEXT(F10,"___.mm.yyyy"),TEXT(F10,"dd.mm.yyyy")))</f>
        <v>#REF!</v>
      </c>
      <c r="R10" s="129" t="e">
        <f t="shared" si="8"/>
        <v>#REF!</v>
      </c>
      <c r="S10" s="129" t="e">
        <f t="shared" si="9"/>
        <v>#REF!</v>
      </c>
      <c r="T10" s="129" t="e">
        <f t="shared" si="10"/>
        <v>#REF!</v>
      </c>
      <c r="U10" s="167" t="e">
        <f>IF(#REF!=X1,X54,IF(#REF!=X2,X76,IF(#REF!=X3,X98,IF(#REF!=X4,X120,IF(#REF!=X5,X142,IF(#REF!=X6,X164,IF(#REF!=X7,X186,IF(#REF!=X8,X208,IF(#REF!=X9,X230,IF(#REF!=X10,X252,IF(#REF!=X11,X274,IF(#REF!=X12,X296,IF(#REF!=X13,X318,IF(#REF!=X14,X340,IF(#REF!=X15,X362,IF(#REF!=X16,X384,IF(#REF!=X17,X406,IF(#REF!=X18,X428,IF(#REF!=X19,X450,IF(#REF!=X20,X472,IF(#REF!=X21,X494,IF(#REF!=X22,X516,IF(#REF!=X23,X538,IF(#REF!=X24,X560,IF(#REF!=X25,X582,IF(#REF!=X26,X604,IF(#REF!=X27,X626,IF(#REF!=X28,X648,IF(#REF!=X29,X670,IF(#REF!=X30,X692,IF(#REF!=X31,X714,IF(#REF!=X32,X736,IF(#REF!=X33,X758,IF(#REF!=X34,X780,IF(#REF!=X35,X802,IF(#REF!=X36,X824,IF(#REF!=X37,X846,IF(#REF!=X38,X868,IF(#REF!=X39,X890,IF(#REF!=X40,X912,IF(#REF!=X41,X934,IF(#REF!=X42,X956,IF(#REF!=X43,X978,IF(#REF!=X44,X1000,IF(#REF!=X45,X1022,IF(#REF!=X46,X1044,IF(#REF!=X47,X1066,IF(#REF!=X48,X1088,IF(#REF!=X49,X1110,IF(#REF!=X50,X1132,""))))))))))))))))))))))))))))))))))))))))))))))))))</f>
        <v>#REF!</v>
      </c>
      <c r="V10" s="133" t="e">
        <f>IF(#REF!=X1,X59,IF(#REF!=X2,X81,IF(#REF!=X3,X103,IF(#REF!=X4,X125,IF(#REF!=X5,X147,IF(#REF!=X6,X169,IF(#REF!=X7,X191,IF(#REF!=X8,X213,IF(#REF!=X9,X235,IF(#REF!=X10,X257,IF(#REF!=X11,X279,IF(#REF!=X12,X301,IF(#REF!=X13,X323,IF(#REF!=X14,X345,IF(#REF!=X15,X367,IF(#REF!=X16,X389,IF(#REF!=X17,X411,IF(#REF!=X18,X433,IF(#REF!=X19,X455,IF(#REF!=X20,X477,IF(#REF!=X21,X499,IF(#REF!=X22,X521,IF(#REF!=X23,X543,IF(#REF!=X24,X565,IF(#REF!=X25,X587,IF(#REF!=X26,X609,IF(#REF!=X27,X631,IF(#REF!=X28,X653,IF(#REF!=X29,X675,IF(#REF!=X30,X697,IF(#REF!=X31,X719,IF(#REF!=X32,X741,IF(#REF!=X33,X763,IF(#REF!=X34,X785,IF(#REF!=X35,X807,IF(#REF!=X36,X829,IF(#REF!=X37,X851,IF(#REF!=X38,X873,IF(#REF!=X39,X895,IF(#REF!=X40,X917,IF(#REF!=X41,X939,IF(#REF!=X42,X961,IF(#REF!=X43,X983,IF(#REF!=X44,X1005,IF(#REF!=X45,X1027,IF(#REF!=X46,X1049,IF(#REF!=X47,X1071,IF(#REF!=X48,X1093,IF(#REF!=X49,X1115,IF(#REF!=X50,X1137,""))))))))))))))))))))))))))))))))))))))))))))))))))</f>
        <v>#REF!</v>
      </c>
      <c r="W10" s="168" t="e">
        <f>IF(#REF!=X1,X60,IF(#REF!=X2,X82,IF(#REF!=X3,X104,IF(#REF!=X4,X126,IF(#REF!=X5,X148,IF(#REF!=X6,X170,IF(#REF!=X7,X192,IF(#REF!=X8,X214,IF(#REF!=X9,X236,IF(#REF!=X10,X258,IF(#REF!=X11,X280,IF(#REF!=X12,X302,IF(#REF!=X13,X324,IF(#REF!=X14,X346,IF(#REF!=X15,X368,IF(#REF!=X16,X390,IF(#REF!=X17,X412,IF(#REF!=X18,X434,IF(#REF!=X19,X456,IF(#REF!=X20,X478,IF(#REF!=X21,X500,IF(#REF!=X22,X522,IF(#REF!=X23,X544,IF(#REF!=X24,X566,IF(#REF!=X25,X588,IF(#REF!=X26,X610,IF(#REF!=X27,X632,IF(#REF!=X28,X654,IF(#REF!=X29,X676,IF(#REF!=X30,X698,IF(#REF!=X31,X720,IF(#REF!=X32,X742,IF(#REF!=X33,X764,IF(#REF!=X34,X786,IF(#REF!=X35,X808,IF(#REF!=X36,X830,IF(#REF!=X37,X852,IF(#REF!=X38,X874,IF(#REF!=X39,X896,IF(#REF!=X40,X918,IF(#REF!=X41,X940,IF(#REF!=X42,X962,IF(#REF!=X43,X984,IF(#REF!=X44,X1006,IF(#REF!=X45,X1028,IF(#REF!=X46,X1050,IF(#REF!=X47,X1072,IF(#REF!=X48,X1094,IF(#REF!=X49,X1116,IF(#REF!=X50,X1138,""))))))))))))))))))))))))))))))))))))))))))))))))))</f>
        <v>#REF!</v>
      </c>
      <c r="X10" s="132" t="str">
        <f>CONCATENATE("10: ",IF(ISTEXT(Y10),Y10,"-"))</f>
        <v>10: 0</v>
      </c>
      <c r="Y10" s="133" t="str">
        <f t="shared" si="0"/>
        <v>0</v>
      </c>
      <c r="Z10" s="133">
        <f>X265</f>
        <v>0</v>
      </c>
      <c r="AA10" s="133">
        <f>X254</f>
        <v>0</v>
      </c>
      <c r="AB10" s="133">
        <f>X269</f>
        <v>0</v>
      </c>
      <c r="AC10" s="133">
        <f>X258</f>
        <v>0</v>
      </c>
      <c r="AD10" s="133">
        <f>X261</f>
        <v>0</v>
      </c>
      <c r="AE10" s="218"/>
      <c r="AF10" s="218"/>
      <c r="AG10" s="218"/>
      <c r="AH10" s="164"/>
      <c r="AI10" s="150" t="e">
        <f>#REF!</f>
        <v>#REF!</v>
      </c>
      <c r="AJ10" s="151" t="e">
        <f>#REF!</f>
        <v>#REF!</v>
      </c>
      <c r="AK10" s="151" t="e">
        <f t="shared" si="11"/>
        <v>#REF!</v>
      </c>
      <c r="AL10" s="152" t="e">
        <f t="shared" si="12"/>
        <v>#REF!</v>
      </c>
      <c r="AM10" s="153" t="e">
        <f t="shared" si="13"/>
        <v>#REF!</v>
      </c>
      <c r="AN10" s="154" t="e">
        <f t="shared" si="14"/>
        <v>#REF!</v>
      </c>
      <c r="AO10" s="154" t="e">
        <f t="shared" si="15"/>
        <v>#REF!</v>
      </c>
      <c r="AP10" s="136" t="e">
        <f>#REF!</f>
        <v>#REF!</v>
      </c>
      <c r="AQ10" s="155" t="e">
        <f>#REF!</f>
        <v>#REF!</v>
      </c>
      <c r="AR10" s="155" t="e">
        <f t="shared" si="16"/>
        <v>#REF!</v>
      </c>
      <c r="AS10" s="156" t="e">
        <f t="shared" si="17"/>
        <v>#REF!</v>
      </c>
      <c r="AT10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",IF($AN$1=FALSE,(IF(#REF!=TRUE,"_____",TEXT(F10,"dd"))),""),TEXT(AN10," mmmm yyyy"),"    Время: ",TEXT(AL10,"HH:MM")),"")</f>
        <v>#REF!</v>
      </c>
      <c r="AU10" s="137" t="e">
        <f>IF($AU$1=TRUE,CONCATENATE("ВЫПУСК НА ЛИНИЮ ",$BB$9,"РАЗРЕШЕН
Дата: ",IF($AO$1=FALSE,(IF(#REF!=TRUE,"_____",TEXT(F10,"dd"))),""),TEXT(AO10," mmmm yyyy"),"   Время: ",TEXT(AS10,"HH:MM")),"")</f>
        <v>#REF!</v>
      </c>
      <c r="AV10" s="136" t="e">
        <f>#REF!</f>
        <v>#REF!</v>
      </c>
      <c r="AW10" s="136" t="e">
        <f>#REF!</f>
        <v>#REF!</v>
      </c>
      <c r="AX10" s="136" t="str">
        <f t="shared" si="18"/>
        <v/>
      </c>
      <c r="AY10" s="136" t="str">
        <f t="shared" si="19"/>
        <v/>
      </c>
      <c r="AZ10" s="136" t="str">
        <f t="shared" si="20"/>
        <v/>
      </c>
      <c r="BA10" s="136" t="str">
        <f t="shared" si="21"/>
        <v/>
      </c>
      <c r="BB10" s="136"/>
      <c r="BC10" s="136"/>
    </row>
    <row r="11" spans="1:55" ht="15.75" customHeight="1">
      <c r="A11" s="140">
        <v>10</v>
      </c>
      <c r="B11" s="141" t="e">
        <f>#REF!</f>
        <v>#REF!</v>
      </c>
      <c r="C11" s="142" t="e">
        <f>#REF!</f>
        <v>#REF!</v>
      </c>
      <c r="D11" s="141" t="e">
        <f>#REF!</f>
        <v>#REF!</v>
      </c>
      <c r="E11" s="143" t="e">
        <f>#REF!</f>
        <v>#REF!</v>
      </c>
      <c r="F11" s="158" t="e">
        <f t="shared" si="1"/>
        <v>#REF!</v>
      </c>
      <c r="G11" s="159" t="e">
        <f t="shared" si="2"/>
        <v>#REF!</v>
      </c>
      <c r="H11" s="160" t="e">
        <f>IF(#REF!=TRUE,"",TEXT(F11,"dd"))</f>
        <v>#REF!</v>
      </c>
      <c r="I11" s="161" t="e">
        <f t="shared" si="3"/>
        <v>#REF!</v>
      </c>
      <c r="J11" s="161" t="e">
        <f t="shared" si="4"/>
        <v>#REF!</v>
      </c>
      <c r="K11" s="161" t="e">
        <f>IF(#REF!=TRUE,"",TEXT(G11,"dd"))</f>
        <v>#REF!</v>
      </c>
      <c r="L11" s="161" t="e">
        <f t="shared" si="5"/>
        <v>#REF!</v>
      </c>
      <c r="M11" s="162" t="e">
        <f t="shared" si="6"/>
        <v>#REF!</v>
      </c>
      <c r="N11" s="129" t="e">
        <f>#REF!</f>
        <v>#REF!</v>
      </c>
      <c r="O11" s="129" t="e">
        <f>#REF!</f>
        <v>#REF!</v>
      </c>
      <c r="P11" s="129" t="e">
        <f t="shared" si="7"/>
        <v>#REF!</v>
      </c>
      <c r="Q11" s="129" t="e">
        <f>CONCATENATE(IF(ISBLANK($W$30),"             ",$W$30),"-",IF(#REF!=TRUE,TEXT(F11,"___.mm.yyyy"),TEXT(F11,"dd.mm.yyyy")))</f>
        <v>#REF!</v>
      </c>
      <c r="R11" s="129" t="e">
        <f t="shared" si="8"/>
        <v>#REF!</v>
      </c>
      <c r="S11" s="129" t="e">
        <f t="shared" si="9"/>
        <v>#REF!</v>
      </c>
      <c r="T11" s="129" t="e">
        <f t="shared" si="10"/>
        <v>#REF!</v>
      </c>
      <c r="U11" s="167" t="e">
        <f>IF(#REF!=X1,X55,IF(#REF!=X2,X77,IF(#REF!=X3,X99,IF(#REF!=X4,X121,IF(#REF!=X5,X143,IF(#REF!=X6,X165,IF(#REF!=X7,X187,IF(#REF!=X8,X209,IF(#REF!=X9,X231,IF(#REF!=X10,X253,IF(#REF!=X11,X275,IF(#REF!=X12,X297,IF(#REF!=X13,X319,IF(#REF!=X14,X341,IF(#REF!=X15,X363,IF(#REF!=X16,X385,IF(#REF!=X17,X407,IF(#REF!=X18,X429,IF(#REF!=X19,X451,IF(#REF!=X20,X473,IF(#REF!=X21,X495,IF(#REF!=X22,X517,IF(#REF!=X23,X539,IF(#REF!=X24,X561,IF(#REF!=X25,X583,IF(#REF!=X26,X605,IF(#REF!=X27,X627,IF(#REF!=X28,X649,IF(#REF!=X29,X671,IF(#REF!=X30,X693,IF(#REF!=X31,X715,IF(#REF!=X32,X737,IF(#REF!=X33,X759,IF(#REF!=X34,X781,IF(#REF!=X35,X803,IF(#REF!=X36,X825,IF(#REF!=X37,X847,IF(#REF!=X38,X869,IF(#REF!=X39,X891,IF(#REF!=X40,X913,IF(#REF!=X41,X935,IF(#REF!=X42,X957,IF(#REF!=X43,X979,IF(#REF!=X44,X1001,IF(#REF!=X45,X1023,IF(#REF!=X46,X1045,IF(#REF!=X47,X1067,IF(#REF!=X48,X1089,IF(#REF!=X49,X1111,IF(#REF!=X50,X1133,""))))))))))))))))))))))))))))))))))))))))))))))))))</f>
        <v>#REF!</v>
      </c>
      <c r="V11" s="133" t="e">
        <f>IF(#REF!=X1,X62,IF(#REF!=X2,X84,IF(#REF!=X3,X106,IF(#REF!=X4,X128,IF(#REF!=X5,X150,IF(#REF!=X6,X172,IF(#REF!=X7,X194,IF(#REF!=X8,X216,IF(#REF!=X9,X238,IF(#REF!=X10,X260,IF(#REF!=X11,X282,IF(#REF!=X12,X304,IF(#REF!=X13,X326,IF(#REF!=X14,X348,IF(#REF!=X15,X370,IF(#REF!=X16,X392,IF(#REF!=X17,X414,IF(#REF!=X18,X436,IF(#REF!=X19,X458,IF(#REF!=X20,X480,IF(#REF!=X21,X502,IF(#REF!=X22,X524,IF(#REF!=X23,X546,IF(#REF!=X24,X568,IF(#REF!=X25,X590,IF(#REF!=X26,X612,IF(#REF!=X27,X634,IF(#REF!=X28,X656,IF(#REF!=X29,X678,IF(#REF!=X30,X700,IF(#REF!=X31,X722,IF(#REF!=X32,X744,IF(#REF!=X33,X766,IF(#REF!=X34,X788,IF(#REF!=X35,X810,IF(#REF!=X36,X832,IF(#REF!=X37,X854,IF(#REF!=X38,X876,IF(#REF!=X39,X898,IF(#REF!=X40,X920,IF(#REF!=X41,X942,IF(#REF!=X42,X964,IF(#REF!=X43,X986,IF(#REF!=X44,X1008,IF(#REF!=X45,X1030,IF(#REF!=X46,X1052,IF(#REF!=X47,X1074,IF(#REF!=X48,X1096,IF(#REF!=X49,X1118,IF(#REF!=X50,X1140,""))))))))))))))))))))))))))))))))))))))))))))))))))</f>
        <v>#REF!</v>
      </c>
      <c r="W11" s="168" t="e">
        <f>IF(#REF!=X1,X63,IF(#REF!=X2,X85,IF(#REF!=X3,X107,IF(#REF!=X4,X129,IF(#REF!=X5,X151,IF(#REF!=X6,X173,IF(#REF!=X7,X195,IF(#REF!=X8,X217,IF(#REF!=X9,X239,IF(#REF!=X10,X261,IF(#REF!=X11,X283,IF(#REF!=X12,X305,IF(#REF!=X13,X327,IF(#REF!=X14,X349,IF(#REF!=X15,X371,IF(#REF!=X16,X393,IF(#REF!=X17,X415,IF(#REF!=X18,X437,IF(#REF!=X19,X459,IF(#REF!=X20,X481,IF(#REF!=X21,X503,IF(#REF!=X22,X525,IF(#REF!=X23,X547,IF(#REF!=X24,X569,IF(#REF!=X25,X591,IF(#REF!=X26,X613,IF(#REF!=X27,X635,IF(#REF!=X28,X657,IF(#REF!=X29,X679,IF(#REF!=X30,X701,IF(#REF!=X31,X723,IF(#REF!=X32,X745,IF(#REF!=X33,X767,IF(#REF!=X34,X789,IF(#REF!=X35,X811,IF(#REF!=X36,X833,IF(#REF!=X37,X855,IF(#REF!=X38,X877,IF(#REF!=X39,X899,IF(#REF!=X40,X921,IF(#REF!=X41,X943,IF(#REF!=X42,X965,IF(#REF!=X43,X987,IF(#REF!=X44,X1009,IF(#REF!=X45,X1031,IF(#REF!=X46,X1053,IF(#REF!=X47,X1075,IF(#REF!=X48,X1097,IF(#REF!=X49,X1119,IF(#REF!=X50,X1141,""))))))))))))))))))))))))))))))))))))))))))))))))))</f>
        <v>#REF!</v>
      </c>
      <c r="X11" s="132" t="str">
        <f>CONCATENATE("11: ",IF(ISTEXT(Y11),Y11,"-"))</f>
        <v>11: 0</v>
      </c>
      <c r="Y11" s="133" t="str">
        <f t="shared" si="0"/>
        <v>0</v>
      </c>
      <c r="Z11" s="133">
        <f>X287</f>
        <v>0</v>
      </c>
      <c r="AA11" s="133">
        <f>X276</f>
        <v>0</v>
      </c>
      <c r="AB11" s="133">
        <f>X291</f>
        <v>0</v>
      </c>
      <c r="AC11" s="133">
        <f>X280</f>
        <v>0</v>
      </c>
      <c r="AD11" s="133">
        <f>X283</f>
        <v>0</v>
      </c>
      <c r="AE11" s="218"/>
      <c r="AF11" s="218"/>
      <c r="AG11" s="218"/>
      <c r="AH11" s="164"/>
      <c r="AI11" s="150" t="e">
        <f>#REF!</f>
        <v>#REF!</v>
      </c>
      <c r="AJ11" s="151" t="e">
        <f>#REF!</f>
        <v>#REF!</v>
      </c>
      <c r="AK11" s="151" t="e">
        <f t="shared" si="11"/>
        <v>#REF!</v>
      </c>
      <c r="AL11" s="152" t="e">
        <f t="shared" si="12"/>
        <v>#REF!</v>
      </c>
      <c r="AM11" s="153" t="e">
        <f t="shared" si="13"/>
        <v>#REF!</v>
      </c>
      <c r="AN11" s="154" t="e">
        <f t="shared" si="14"/>
        <v>#REF!</v>
      </c>
      <c r="AO11" s="154" t="e">
        <f t="shared" si="15"/>
        <v>#REF!</v>
      </c>
      <c r="AP11" s="136" t="e">
        <f>#REF!</f>
        <v>#REF!</v>
      </c>
      <c r="AQ11" s="155" t="e">
        <f>#REF!</f>
        <v>#REF!</v>
      </c>
      <c r="AR11" s="155" t="e">
        <f t="shared" si="16"/>
        <v>#REF!</v>
      </c>
      <c r="AS11" s="156" t="e">
        <f t="shared" si="17"/>
        <v>#REF!</v>
      </c>
      <c r="AT11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",IF($AN$1=FALSE,(IF(#REF!=TRUE,"_____",TEXT(F11,"dd"))),""),TEXT(AN11," mmmm yyyy"),"    Время: ",TEXT(AL11,"HH:MM")),"")</f>
        <v>#REF!</v>
      </c>
      <c r="AU11" s="137" t="e">
        <f>IF($AU$1=TRUE,CONCATENATE("ВЫПУСК НА ЛИНИЮ ",$BB$9,"РАЗРЕШЕН
Дата: ",IF($AO$1=FALSE,(IF(#REF!=TRUE,"_____",TEXT(F11,"dd"))),""),TEXT(AO11," mmmm yyyy"),"   Время: ",TEXT(AS11,"HH:MM")),"")</f>
        <v>#REF!</v>
      </c>
      <c r="AV11" s="136" t="e">
        <f>#REF!</f>
        <v>#REF!</v>
      </c>
      <c r="AW11" s="136" t="e">
        <f>#REF!</f>
        <v>#REF!</v>
      </c>
      <c r="AX11" s="136" t="str">
        <f t="shared" si="18"/>
        <v/>
      </c>
      <c r="AY11" s="136" t="str">
        <f t="shared" si="19"/>
        <v/>
      </c>
      <c r="AZ11" s="136" t="str">
        <f t="shared" si="20"/>
        <v/>
      </c>
      <c r="BA11" s="136" t="str">
        <f t="shared" si="21"/>
        <v/>
      </c>
      <c r="BB11" s="136"/>
      <c r="BC11" s="136"/>
    </row>
    <row r="12" spans="1:55" ht="15.75" customHeight="1">
      <c r="A12" s="140">
        <v>11</v>
      </c>
      <c r="B12" s="141" t="e">
        <f>#REF!</f>
        <v>#REF!</v>
      </c>
      <c r="C12" s="142" t="e">
        <f>#REF!</f>
        <v>#REF!</v>
      </c>
      <c r="D12" s="141" t="e">
        <f>#REF!</f>
        <v>#REF!</v>
      </c>
      <c r="E12" s="143" t="e">
        <f>#REF!</f>
        <v>#REF!</v>
      </c>
      <c r="F12" s="158" t="e">
        <f t="shared" si="1"/>
        <v>#REF!</v>
      </c>
      <c r="G12" s="159" t="e">
        <f t="shared" si="2"/>
        <v>#REF!</v>
      </c>
      <c r="H12" s="160" t="e">
        <f>IF(#REF!=TRUE,"",TEXT(F12,"dd"))</f>
        <v>#REF!</v>
      </c>
      <c r="I12" s="161" t="e">
        <f t="shared" si="3"/>
        <v>#REF!</v>
      </c>
      <c r="J12" s="161" t="e">
        <f t="shared" si="4"/>
        <v>#REF!</v>
      </c>
      <c r="K12" s="161" t="e">
        <f>IF(#REF!=TRUE,"",TEXT(G12,"dd"))</f>
        <v>#REF!</v>
      </c>
      <c r="L12" s="161" t="e">
        <f t="shared" si="5"/>
        <v>#REF!</v>
      </c>
      <c r="M12" s="162" t="e">
        <f t="shared" si="6"/>
        <v>#REF!</v>
      </c>
      <c r="N12" s="129" t="e">
        <f>#REF!</f>
        <v>#REF!</v>
      </c>
      <c r="O12" s="129" t="e">
        <f>#REF!</f>
        <v>#REF!</v>
      </c>
      <c r="P12" s="129" t="e">
        <f t="shared" si="7"/>
        <v>#REF!</v>
      </c>
      <c r="Q12" s="129" t="e">
        <f>CONCATENATE(IF(ISBLANK($W$30),"             ",$W$30),"-",IF(#REF!=TRUE,TEXT(F12,"___.mm.yyyy"),TEXT(F12,"dd.mm.yyyy")))</f>
        <v>#REF!</v>
      </c>
      <c r="R12" s="129" t="e">
        <f t="shared" si="8"/>
        <v>#REF!</v>
      </c>
      <c r="S12" s="129" t="e">
        <f t="shared" si="9"/>
        <v>#REF!</v>
      </c>
      <c r="T12" s="129" t="e">
        <f t="shared" si="10"/>
        <v>#REF!</v>
      </c>
      <c r="U12" s="400" t="e">
        <f>CONCATENATE(U10,IF(ISTEXT(U10),", ",""),U11)</f>
        <v>#REF!</v>
      </c>
      <c r="V12" s="218"/>
      <c r="W12" s="390"/>
      <c r="X12" s="132" t="str">
        <f>CONCATENATE("12: ",IF(ISTEXT(Y12),Y12,"-"))</f>
        <v>12: 0</v>
      </c>
      <c r="Y12" s="133" t="str">
        <f t="shared" si="0"/>
        <v>0</v>
      </c>
      <c r="Z12" s="133">
        <f>X309</f>
        <v>0</v>
      </c>
      <c r="AA12" s="133">
        <f>X298</f>
        <v>0</v>
      </c>
      <c r="AB12" s="133">
        <f>X313</f>
        <v>0</v>
      </c>
      <c r="AC12" s="133">
        <f>X302</f>
        <v>0</v>
      </c>
      <c r="AD12" s="133">
        <f>X305</f>
        <v>0</v>
      </c>
      <c r="AE12" s="410" t="s">
        <v>139</v>
      </c>
      <c r="AF12" s="218"/>
      <c r="AG12" s="218"/>
      <c r="AH12" s="170"/>
      <c r="AI12" s="150" t="e">
        <f>#REF!</f>
        <v>#REF!</v>
      </c>
      <c r="AJ12" s="151" t="e">
        <f>#REF!</f>
        <v>#REF!</v>
      </c>
      <c r="AK12" s="151" t="e">
        <f t="shared" si="11"/>
        <v>#REF!</v>
      </c>
      <c r="AL12" s="152" t="e">
        <f t="shared" si="12"/>
        <v>#REF!</v>
      </c>
      <c r="AM12" s="153" t="e">
        <f t="shared" si="13"/>
        <v>#REF!</v>
      </c>
      <c r="AN12" s="154" t="e">
        <f t="shared" si="14"/>
        <v>#REF!</v>
      </c>
      <c r="AO12" s="154" t="e">
        <f t="shared" si="15"/>
        <v>#REF!</v>
      </c>
      <c r="AP12" s="136" t="e">
        <f>#REF!</f>
        <v>#REF!</v>
      </c>
      <c r="AQ12" s="155" t="e">
        <f>#REF!</f>
        <v>#REF!</v>
      </c>
      <c r="AR12" s="155" t="e">
        <f t="shared" si="16"/>
        <v>#REF!</v>
      </c>
      <c r="AS12" s="156" t="e">
        <f t="shared" si="17"/>
        <v>#REF!</v>
      </c>
      <c r="AT12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",IF($AN$1=FALSE,(IF(#REF!=TRUE,"_____",TEXT(F12,"dd"))),""),TEXT(AN12," mmmm yyyy"),"    Время: ",TEXT(AL12,"HH:MM")),"")</f>
        <v>#REF!</v>
      </c>
      <c r="AU12" s="137" t="e">
        <f>IF($AU$1=TRUE,CONCATENATE("ВЫПУСК НА ЛИНИЮ ",$BB$9,"РАЗРЕШЕН
Дата: ",IF($AO$1=FALSE,(IF(#REF!=TRUE,"_____",TEXT(F12,"dd"))),""),TEXT(AO12," mmmm yyyy"),"   Время: ",TEXT(AS12,"HH:MM")),"")</f>
        <v>#REF!</v>
      </c>
      <c r="AV12" s="136" t="e">
        <f>#REF!</f>
        <v>#REF!</v>
      </c>
      <c r="AW12" s="136" t="e">
        <f>#REF!</f>
        <v>#REF!</v>
      </c>
      <c r="AX12" s="136" t="str">
        <f t="shared" si="18"/>
        <v/>
      </c>
      <c r="AY12" s="136" t="str">
        <f t="shared" si="19"/>
        <v/>
      </c>
      <c r="AZ12" s="136" t="str">
        <f t="shared" si="20"/>
        <v/>
      </c>
      <c r="BA12" s="136" t="str">
        <f t="shared" si="21"/>
        <v/>
      </c>
      <c r="BB12" s="136"/>
      <c r="BC12" s="136"/>
    </row>
    <row r="13" spans="1:55" ht="15.75" customHeight="1">
      <c r="A13" s="140">
        <v>12</v>
      </c>
      <c r="B13" s="141" t="e">
        <f>#REF!</f>
        <v>#REF!</v>
      </c>
      <c r="C13" s="142" t="e">
        <f>#REF!</f>
        <v>#REF!</v>
      </c>
      <c r="D13" s="141" t="e">
        <f>#REF!</f>
        <v>#REF!</v>
      </c>
      <c r="E13" s="143" t="e">
        <f>#REF!</f>
        <v>#REF!</v>
      </c>
      <c r="F13" s="158" t="e">
        <f t="shared" si="1"/>
        <v>#REF!</v>
      </c>
      <c r="G13" s="159" t="e">
        <f t="shared" si="2"/>
        <v>#REF!</v>
      </c>
      <c r="H13" s="160" t="e">
        <f>IF(#REF!=TRUE,"",TEXT(F13,"dd"))</f>
        <v>#REF!</v>
      </c>
      <c r="I13" s="161" t="e">
        <f t="shared" si="3"/>
        <v>#REF!</v>
      </c>
      <c r="J13" s="161" t="e">
        <f t="shared" si="4"/>
        <v>#REF!</v>
      </c>
      <c r="K13" s="161" t="e">
        <f>IF(#REF!=TRUE,"",TEXT(G13,"dd"))</f>
        <v>#REF!</v>
      </c>
      <c r="L13" s="161" t="e">
        <f t="shared" si="5"/>
        <v>#REF!</v>
      </c>
      <c r="M13" s="162" t="e">
        <f t="shared" si="6"/>
        <v>#REF!</v>
      </c>
      <c r="N13" s="129" t="e">
        <f>#REF!</f>
        <v>#REF!</v>
      </c>
      <c r="O13" s="129" t="e">
        <f>#REF!</f>
        <v>#REF!</v>
      </c>
      <c r="P13" s="129" t="e">
        <f t="shared" si="7"/>
        <v>#REF!</v>
      </c>
      <c r="Q13" s="129" t="e">
        <f>CONCATENATE(IF(ISBLANK($W$30),"             ",$W$30),"-",IF(#REF!=TRUE,TEXT(F13,"___.mm.yyyy"),TEXT(F13,"dd.mm.yyyy")))</f>
        <v>#REF!</v>
      </c>
      <c r="R13" s="129" t="e">
        <f t="shared" si="8"/>
        <v>#REF!</v>
      </c>
      <c r="S13" s="129" t="e">
        <f t="shared" si="9"/>
        <v>#REF!</v>
      </c>
      <c r="T13" s="129" t="e">
        <f t="shared" si="10"/>
        <v>#REF!</v>
      </c>
      <c r="U13" s="403"/>
      <c r="V13" s="404"/>
      <c r="W13" s="405"/>
      <c r="X13" s="132" t="str">
        <f>CONCATENATE("13: ",IF(ISTEXT(Y13),Y13,"-"))</f>
        <v>13: 0</v>
      </c>
      <c r="Y13" s="133" t="str">
        <f t="shared" si="0"/>
        <v>0</v>
      </c>
      <c r="Z13" s="133">
        <f>X331</f>
        <v>0</v>
      </c>
      <c r="AA13" s="133">
        <f>X320</f>
        <v>0</v>
      </c>
      <c r="AB13" s="133">
        <f>X335</f>
        <v>0</v>
      </c>
      <c r="AC13" s="133">
        <f>X324</f>
        <v>0</v>
      </c>
      <c r="AD13" s="133">
        <f>X327</f>
        <v>0</v>
      </c>
      <c r="AE13" s="410" t="s">
        <v>15</v>
      </c>
      <c r="AF13" s="218"/>
      <c r="AG13" s="218"/>
      <c r="AH13" s="170"/>
      <c r="AI13" s="150" t="e">
        <f>#REF!</f>
        <v>#REF!</v>
      </c>
      <c r="AJ13" s="151" t="e">
        <f>#REF!</f>
        <v>#REF!</v>
      </c>
      <c r="AK13" s="151" t="e">
        <f t="shared" si="11"/>
        <v>#REF!</v>
      </c>
      <c r="AL13" s="152" t="e">
        <f t="shared" si="12"/>
        <v>#REF!</v>
      </c>
      <c r="AM13" s="153" t="e">
        <f t="shared" si="13"/>
        <v>#REF!</v>
      </c>
      <c r="AN13" s="154" t="e">
        <f t="shared" si="14"/>
        <v>#REF!</v>
      </c>
      <c r="AO13" s="154" t="e">
        <f t="shared" si="15"/>
        <v>#REF!</v>
      </c>
      <c r="AP13" s="136" t="e">
        <f>#REF!</f>
        <v>#REF!</v>
      </c>
      <c r="AQ13" s="155" t="e">
        <f>#REF!</f>
        <v>#REF!</v>
      </c>
      <c r="AR13" s="155" t="e">
        <f t="shared" si="16"/>
        <v>#REF!</v>
      </c>
      <c r="AS13" s="156" t="e">
        <f t="shared" si="17"/>
        <v>#REF!</v>
      </c>
      <c r="AT13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",IF($AN$1=FALSE,(IF(#REF!=TRUE,"_____",TEXT(F13,"dd"))),""),TEXT(AN13," mmmm yyyy"),"    Время: ",TEXT(AL13,"HH:MM")),"")</f>
        <v>#REF!</v>
      </c>
      <c r="AU13" s="137" t="e">
        <f>IF($AU$1=TRUE,CONCATENATE("ВЫПУСК НА ЛИНИЮ ",$BB$9,"РАЗРЕШЕН
Дата: ",IF($AO$1=FALSE,(IF(#REF!=TRUE,"_____",TEXT(F13,"dd"))),""),TEXT(AO13," mmmm yyyy"),"   Время: ",TEXT(AS13,"HH:MM")),"")</f>
        <v>#REF!</v>
      </c>
      <c r="AV13" s="136" t="e">
        <f>#REF!</f>
        <v>#REF!</v>
      </c>
      <c r="AW13" s="136" t="e">
        <f>#REF!</f>
        <v>#REF!</v>
      </c>
      <c r="AX13" s="136" t="str">
        <f t="shared" si="18"/>
        <v/>
      </c>
      <c r="AY13" s="136" t="str">
        <f t="shared" si="19"/>
        <v/>
      </c>
      <c r="AZ13" s="136" t="str">
        <f t="shared" si="20"/>
        <v/>
      </c>
      <c r="BA13" s="136" t="str">
        <f t="shared" si="21"/>
        <v/>
      </c>
      <c r="BB13" s="136"/>
      <c r="BC13" s="136"/>
    </row>
    <row r="14" spans="1:55" ht="15.75" customHeight="1">
      <c r="A14" s="140">
        <v>13</v>
      </c>
      <c r="B14" s="141" t="e">
        <f>#REF!</f>
        <v>#REF!</v>
      </c>
      <c r="C14" s="142" t="e">
        <f>#REF!</f>
        <v>#REF!</v>
      </c>
      <c r="D14" s="141" t="e">
        <f>#REF!</f>
        <v>#REF!</v>
      </c>
      <c r="E14" s="143" t="e">
        <f>#REF!</f>
        <v>#REF!</v>
      </c>
      <c r="F14" s="158" t="e">
        <f t="shared" si="1"/>
        <v>#REF!</v>
      </c>
      <c r="G14" s="159" t="e">
        <f t="shared" si="2"/>
        <v>#REF!</v>
      </c>
      <c r="H14" s="160" t="e">
        <f>IF(#REF!=TRUE,"",TEXT(F14,"dd"))</f>
        <v>#REF!</v>
      </c>
      <c r="I14" s="161" t="e">
        <f t="shared" si="3"/>
        <v>#REF!</v>
      </c>
      <c r="J14" s="161" t="e">
        <f t="shared" si="4"/>
        <v>#REF!</v>
      </c>
      <c r="K14" s="161" t="e">
        <f>IF(#REF!=TRUE,"",TEXT(G14,"dd"))</f>
        <v>#REF!</v>
      </c>
      <c r="L14" s="161" t="e">
        <f t="shared" si="5"/>
        <v>#REF!</v>
      </c>
      <c r="M14" s="162" t="e">
        <f t="shared" si="6"/>
        <v>#REF!</v>
      </c>
      <c r="N14" s="129" t="e">
        <f>#REF!</f>
        <v>#REF!</v>
      </c>
      <c r="O14" s="129" t="e">
        <f>#REF!</f>
        <v>#REF!</v>
      </c>
      <c r="P14" s="129" t="e">
        <f t="shared" si="7"/>
        <v>#REF!</v>
      </c>
      <c r="Q14" s="129" t="e">
        <f>CONCATENATE(IF(ISBLANK($W$30),"             ",$W$30),"-",IF(#REF!=TRUE,TEXT(F14,"___.mm.yyyy"),TEXT(F14,"dd.mm.yyyy")))</f>
        <v>#REF!</v>
      </c>
      <c r="R14" s="129" t="e">
        <f t="shared" si="8"/>
        <v>#REF!</v>
      </c>
      <c r="S14" s="129" t="e">
        <f t="shared" si="9"/>
        <v>#REF!</v>
      </c>
      <c r="T14" s="129" t="e">
        <f t="shared" si="10"/>
        <v>#REF!</v>
      </c>
      <c r="U14" s="406" t="s">
        <v>32</v>
      </c>
      <c r="V14" s="354"/>
      <c r="W14" s="355"/>
      <c r="X14" s="132" t="str">
        <f>CONCATENATE("14: ",IF(ISTEXT(Y14),Y14,"-"))</f>
        <v>14: 0</v>
      </c>
      <c r="Y14" s="133" t="str">
        <f t="shared" si="0"/>
        <v>0</v>
      </c>
      <c r="Z14" s="133">
        <f>X353</f>
        <v>0</v>
      </c>
      <c r="AA14" s="133">
        <f>X342</f>
        <v>0</v>
      </c>
      <c r="AB14" s="133">
        <f>X357</f>
        <v>0</v>
      </c>
      <c r="AC14" s="133">
        <f>X346</f>
        <v>0</v>
      </c>
      <c r="AD14" s="133">
        <f>X349</f>
        <v>0</v>
      </c>
      <c r="AE14" s="410" t="s">
        <v>13</v>
      </c>
      <c r="AF14" s="218"/>
      <c r="AG14" s="218"/>
      <c r="AH14" s="170"/>
      <c r="AI14" s="150" t="e">
        <f>#REF!</f>
        <v>#REF!</v>
      </c>
      <c r="AJ14" s="151" t="e">
        <f>#REF!</f>
        <v>#REF!</v>
      </c>
      <c r="AK14" s="151" t="e">
        <f t="shared" si="11"/>
        <v>#REF!</v>
      </c>
      <c r="AL14" s="152" t="e">
        <f t="shared" si="12"/>
        <v>#REF!</v>
      </c>
      <c r="AM14" s="153" t="e">
        <f t="shared" si="13"/>
        <v>#REF!</v>
      </c>
      <c r="AN14" s="154" t="e">
        <f t="shared" si="14"/>
        <v>#REF!</v>
      </c>
      <c r="AO14" s="154" t="e">
        <f t="shared" si="15"/>
        <v>#REF!</v>
      </c>
      <c r="AP14" s="136" t="e">
        <f>#REF!</f>
        <v>#REF!</v>
      </c>
      <c r="AQ14" s="155" t="e">
        <f>#REF!</f>
        <v>#REF!</v>
      </c>
      <c r="AR14" s="155" t="e">
        <f t="shared" si="16"/>
        <v>#REF!</v>
      </c>
      <c r="AS14" s="156" t="e">
        <f t="shared" si="17"/>
        <v>#REF!</v>
      </c>
      <c r="AT14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",IF($AN$1=FALSE,(IF(#REF!=TRUE,"_____",TEXT(F14,"dd"))),""),TEXT(AN14," mmmm yyyy"),"    Время: ",TEXT(AL14,"HH:MM")),"")</f>
        <v>#REF!</v>
      </c>
      <c r="AU14" s="137" t="e">
        <f>IF($AU$1=TRUE,CONCATENATE("ВЫПУСК НА ЛИНИЮ ",$BB$9,"РАЗРЕШЕН
Дата: ",IF($AO$1=FALSE,(IF(#REF!=TRUE,"_____",TEXT(F14,"dd"))),""),TEXT(AO14," mmmm yyyy"),"   Время: ",TEXT(AS14,"HH:MM")),"")</f>
        <v>#REF!</v>
      </c>
      <c r="AV14" s="136" t="e">
        <f>#REF!</f>
        <v>#REF!</v>
      </c>
      <c r="AW14" s="136" t="e">
        <f>#REF!</f>
        <v>#REF!</v>
      </c>
      <c r="AX14" s="136" t="str">
        <f t="shared" si="18"/>
        <v/>
      </c>
      <c r="AY14" s="136" t="str">
        <f t="shared" si="19"/>
        <v/>
      </c>
      <c r="AZ14" s="136" t="str">
        <f t="shared" si="20"/>
        <v/>
      </c>
      <c r="BA14" s="136" t="str">
        <f t="shared" si="21"/>
        <v/>
      </c>
      <c r="BB14" s="136"/>
      <c r="BC14" s="136"/>
    </row>
    <row r="15" spans="1:55" ht="15.75" customHeight="1">
      <c r="A15" s="140">
        <v>14</v>
      </c>
      <c r="B15" s="141" t="e">
        <f>#REF!</f>
        <v>#REF!</v>
      </c>
      <c r="C15" s="142" t="e">
        <f>#REF!</f>
        <v>#REF!</v>
      </c>
      <c r="D15" s="141" t="e">
        <f>#REF!</f>
        <v>#REF!</v>
      </c>
      <c r="E15" s="143" t="e">
        <f>#REF!</f>
        <v>#REF!</v>
      </c>
      <c r="F15" s="158" t="e">
        <f t="shared" si="1"/>
        <v>#REF!</v>
      </c>
      <c r="G15" s="159" t="e">
        <f t="shared" si="2"/>
        <v>#REF!</v>
      </c>
      <c r="H15" s="160" t="e">
        <f>IF(#REF!=TRUE,"",TEXT(F15,"dd"))</f>
        <v>#REF!</v>
      </c>
      <c r="I15" s="161" t="e">
        <f t="shared" si="3"/>
        <v>#REF!</v>
      </c>
      <c r="J15" s="161" t="e">
        <f t="shared" si="4"/>
        <v>#REF!</v>
      </c>
      <c r="K15" s="161" t="e">
        <f>IF(#REF!=TRUE,"",TEXT(G15,"dd"))</f>
        <v>#REF!</v>
      </c>
      <c r="L15" s="161" t="e">
        <f t="shared" si="5"/>
        <v>#REF!</v>
      </c>
      <c r="M15" s="162" t="e">
        <f t="shared" si="6"/>
        <v>#REF!</v>
      </c>
      <c r="N15" s="129" t="e">
        <f>#REF!</f>
        <v>#REF!</v>
      </c>
      <c r="O15" s="129" t="e">
        <f>#REF!</f>
        <v>#REF!</v>
      </c>
      <c r="P15" s="129" t="e">
        <f t="shared" si="7"/>
        <v>#REF!</v>
      </c>
      <c r="Q15" s="129" t="e">
        <f>CONCATENATE(IF(ISBLANK($W$30),"             ",$W$30),"-",IF(#REF!=TRUE,TEXT(F15,"___.mm.yyyy"),TEXT(F15,"dd.mm.yyyy")))</f>
        <v>#REF!</v>
      </c>
      <c r="R15" s="129" t="e">
        <f t="shared" si="8"/>
        <v>#REF!</v>
      </c>
      <c r="S15" s="129" t="e">
        <f t="shared" si="9"/>
        <v>#REF!</v>
      </c>
      <c r="T15" s="129" t="e">
        <f t="shared" si="10"/>
        <v>#REF!</v>
      </c>
      <c r="U15" s="167" t="e">
        <f>IF(#REF!=X1,X66,IF(#REF!=X2,X88,IF(#REF!=X3,X110,IF(#REF!=X4,X132,IF(#REF!=X5,X154,IF(#REF!=X6,X176,IF(#REF!=X7,X198,IF(#REF!=X8,X220,IF(#REF!=X9,X242,IF(#REF!=X10,X264,IF(#REF!=X11,X286,IF(#REF!=X12,X308,IF(#REF!=X13,X330,IF(#REF!=X14,X352,IF(#REF!=X15,X374,IF(#REF!=X16,X396,IF(#REF!=X17,X418,IF(#REF!=X18,X440,IF(#REF!=X19,X462,IF(#REF!=X20,X484,IF(#REF!=X21,X506,IF(#REF!=X22,X528,IF(#REF!=X23,X550,IF(#REF!=X24,X572,IF(#REF!=X25,X594,IF(#REF!=X26,X616,IF(#REF!=X27,X638,IF(#REF!=X28,X660,IF(#REF!=X29,X682,IF(#REF!=X30,X704,IF(#REF!=X31,X726,IF(#REF!=X32,X748,IF(#REF!=X33,X770,IF(#REF!=X34,X792,IF(#REF!=X35,X814,IF(#REF!=X36,X836,IF(#REF!=X37,X858,IF(#REF!=X38,X880,IF(#REF!=X39,X902,IF(#REF!=X40,X924,IF(#REF!=X41,X946,IF(#REF!=X42,X968,IF(#REF!=X43,X990,IF(#REF!=X44,X1012,IF(#REF!=X45,X1034,IF(#REF!=X46,X1056,IF(#REF!=X47,X1078,IF(#REF!=X48,X1100,IF(#REF!=X49,X1122,IF(#REF!=X50,X1144,""))))))))))))))))))))))))))))))))))))))))))))))))))</f>
        <v>#REF!</v>
      </c>
      <c r="V15" s="133" t="e">
        <f>IF(#REF!=X1,X68,IF(#REF!=X2,X90,IF(#REF!=X3,X112,IF(#REF!=X4,X134,IF(#REF!=X5,X156,IF(#REF!=X6,X178,IF(#REF!=X7,X200,IF(#REF!=X8,X222,IF(#REF!=X9,X244,IF(#REF!=X10,X266,IF(#REF!=X11,X288,IF(#REF!=X12,X310,IF(#REF!=X13,X332,IF(#REF!=X14,X354,IF(#REF!=X15,X376,IF(#REF!=X16,X398,IF(#REF!=X17,X420,IF(#REF!=X18,X442,IF(#REF!=X19,X464,IF(#REF!=X20,X486,IF(#REF!=X21,X508,IF(#REF!=X22,X530,IF(#REF!=X23,X552,IF(#REF!=X24,X574,IF(#REF!=X25,X596,IF(#REF!=X26,X618,IF(#REF!=X27,X640,IF(#REF!=X28,X662,IF(#REF!=X29,X684,IF(#REF!=X30,X706,IF(#REF!=X31,X728,IF(#REF!=X32,X750,IF(#REF!=X33,X772,IF(#REF!=X34,X794,IF(#REF!=X35,X816,IF(#REF!=X36,X838,IF(#REF!=X37,X860,IF(#REF!=X38,X882,IF(#REF!=X39,X904,IF(#REF!=X40,X926,IF(#REF!=X41,X948,IF(#REF!=X42,X970,IF(#REF!=X43,X992,IF(#REF!=X44,X1014,IF(#REF!=X45,X1036,IF(#REF!=X46,X1058,IF(#REF!=X47,X1080,IF(#REF!=X48,X1102,IF(#REF!=X49,X1124,IF(#REF!=X50,X1146,"              "))))))))))))))))))))))))))))))))))))))))))))))))))</f>
        <v>#REF!</v>
      </c>
      <c r="W15" s="171" t="e">
        <f>IF(#REF!=X1,W68,IF(#REF!=X2,W90,IF(#REF!=X3,W112,IF(#REF!=X4,W134,IF(#REF!=X5,W156,IF(#REF!=X6,W178,IF(#REF!=X7,W200,IF(#REF!=X8,W222,IF(#REF!=X9,W244,IF(#REF!=X10,W266,IF(#REF!=X11,W288,IF(#REF!=X12,W310,IF(#REF!=X13,W332,IF(#REF!=X14,W354,IF(#REF!=X15,W376,IF(#REF!=X16,W398,IF(#REF!=X17,W420,IF(#REF!=X18,W442,IF(#REF!=X19,W464,IF(#REF!=X20,W486,IF(#REF!=X21,W508,IF(#REF!=X22,W530,IF(#REF!=X23,W552,IF(#REF!=X24,W574,IF(#REF!=X25,W596,IF(#REF!=X26,W618,IF(#REF!=X27,W640,IF(#REF!=X28,W662,IF(#REF!=X29,W684,IF(#REF!=X30,W706,IF(#REF!=X31,W728,IF(#REF!=X32,W750,IF(#REF!=X33,W772,IF(#REF!=X34,W794,IF(#REF!=X35,W816,IF(#REF!=X36,W838,IF(#REF!=X37,W860,IF(#REF!=X38,W882,IF(#REF!=X39,W904,IF(#REF!=X40,W926,IF(#REF!=X41,W948,IF(#REF!=X42,W970,IF(#REF!=X43,W992,IF(#REF!=X44,W1014,IF(#REF!=X45,W1036,IF(#REF!=X46,W1058,IF(#REF!=X47,W1080,IF(#REF!=X48,W1102,IF(#REF!=X49,W1124,IF(#REF!=X50,W1146,""))))))))))))))))))))))))))))))))))))))))))))))))))</f>
        <v>#REF!</v>
      </c>
      <c r="X15" s="132" t="str">
        <f>CONCATENATE("15: ",IF(ISTEXT(Y15),Y15,"-"))</f>
        <v>15: 0</v>
      </c>
      <c r="Y15" s="133" t="str">
        <f t="shared" si="0"/>
        <v>0</v>
      </c>
      <c r="Z15" s="133">
        <f>X375</f>
        <v>0</v>
      </c>
      <c r="AA15" s="133">
        <f>X364</f>
        <v>0</v>
      </c>
      <c r="AB15" s="133">
        <f>X379</f>
        <v>0</v>
      </c>
      <c r="AC15" s="133">
        <f>X368</f>
        <v>0</v>
      </c>
      <c r="AD15" s="133">
        <f>X371</f>
        <v>0</v>
      </c>
      <c r="AE15" s="397" t="s">
        <v>149</v>
      </c>
      <c r="AF15" s="218"/>
      <c r="AG15" s="218"/>
      <c r="AH15" s="164"/>
      <c r="AI15" s="150" t="e">
        <f>#REF!</f>
        <v>#REF!</v>
      </c>
      <c r="AJ15" s="151" t="e">
        <f>#REF!</f>
        <v>#REF!</v>
      </c>
      <c r="AK15" s="151" t="e">
        <f t="shared" si="11"/>
        <v>#REF!</v>
      </c>
      <c r="AL15" s="152" t="e">
        <f t="shared" si="12"/>
        <v>#REF!</v>
      </c>
      <c r="AM15" s="153" t="e">
        <f t="shared" si="13"/>
        <v>#REF!</v>
      </c>
      <c r="AN15" s="154" t="e">
        <f t="shared" si="14"/>
        <v>#REF!</v>
      </c>
      <c r="AO15" s="154" t="e">
        <f t="shared" si="15"/>
        <v>#REF!</v>
      </c>
      <c r="AP15" s="136" t="e">
        <f>#REF!</f>
        <v>#REF!</v>
      </c>
      <c r="AQ15" s="155" t="e">
        <f>#REF!</f>
        <v>#REF!</v>
      </c>
      <c r="AR15" s="155" t="e">
        <f t="shared" si="16"/>
        <v>#REF!</v>
      </c>
      <c r="AS15" s="156" t="e">
        <f t="shared" si="17"/>
        <v>#REF!</v>
      </c>
      <c r="AT15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",IF($AN$1=FALSE,(IF(#REF!=TRUE,"_____",TEXT(F15,"dd"))),""),TEXT(AN15," mmmm yyyy"),"    Время: ",TEXT(AL15,"HH:MM")),"")</f>
        <v>#REF!</v>
      </c>
      <c r="AU15" s="137" t="e">
        <f>IF($AU$1=TRUE,CONCATENATE("ВЫПУСК НА ЛИНИЮ ",$BB$9,"РАЗРЕШЕН
Дата: ",IF($AO$1=FALSE,(IF(#REF!=TRUE,"_____",TEXT(F15,"dd"))),""),TEXT(AO15," mmmm yyyy"),"   Время: ",TEXT(AS15,"HH:MM")),"")</f>
        <v>#REF!</v>
      </c>
      <c r="AV15" s="136" t="e">
        <f>#REF!</f>
        <v>#REF!</v>
      </c>
      <c r="AW15" s="136" t="e">
        <f>#REF!</f>
        <v>#REF!</v>
      </c>
      <c r="AX15" s="136" t="str">
        <f t="shared" si="18"/>
        <v/>
      </c>
      <c r="AY15" s="136" t="str">
        <f t="shared" si="19"/>
        <v/>
      </c>
      <c r="AZ15" s="136" t="str">
        <f t="shared" si="20"/>
        <v/>
      </c>
      <c r="BA15" s="136" t="str">
        <f t="shared" si="21"/>
        <v/>
      </c>
      <c r="BB15" s="136"/>
      <c r="BC15" s="136"/>
    </row>
    <row r="16" spans="1:55" ht="15.75" customHeight="1">
      <c r="A16" s="140">
        <v>15</v>
      </c>
      <c r="B16" s="141" t="e">
        <f>#REF!</f>
        <v>#REF!</v>
      </c>
      <c r="C16" s="142" t="e">
        <f>#REF!</f>
        <v>#REF!</v>
      </c>
      <c r="D16" s="141" t="e">
        <f>#REF!</f>
        <v>#REF!</v>
      </c>
      <c r="E16" s="143" t="e">
        <f>#REF!</f>
        <v>#REF!</v>
      </c>
      <c r="F16" s="158" t="e">
        <f t="shared" si="1"/>
        <v>#REF!</v>
      </c>
      <c r="G16" s="159" t="e">
        <f t="shared" si="2"/>
        <v>#REF!</v>
      </c>
      <c r="H16" s="160" t="e">
        <f>IF(#REF!=TRUE,"",TEXT(F16,"dd"))</f>
        <v>#REF!</v>
      </c>
      <c r="I16" s="161" t="e">
        <f t="shared" si="3"/>
        <v>#REF!</v>
      </c>
      <c r="J16" s="161" t="e">
        <f t="shared" si="4"/>
        <v>#REF!</v>
      </c>
      <c r="K16" s="161" t="e">
        <f>IF(#REF!=TRUE,"",TEXT(G16,"dd"))</f>
        <v>#REF!</v>
      </c>
      <c r="L16" s="161" t="e">
        <f t="shared" si="5"/>
        <v>#REF!</v>
      </c>
      <c r="M16" s="162" t="e">
        <f t="shared" si="6"/>
        <v>#REF!</v>
      </c>
      <c r="N16" s="129" t="e">
        <f>#REF!</f>
        <v>#REF!</v>
      </c>
      <c r="O16" s="129" t="e">
        <f>#REF!</f>
        <v>#REF!</v>
      </c>
      <c r="P16" s="129" t="e">
        <f t="shared" si="7"/>
        <v>#REF!</v>
      </c>
      <c r="Q16" s="129" t="e">
        <f>CONCATENATE(IF(ISBLANK($W$30),"             ",$W$30),"-",IF(#REF!=TRUE,TEXT(F16,"___.mm.yyyy"),TEXT(F16,"dd.mm.yyyy")))</f>
        <v>#REF!</v>
      </c>
      <c r="R16" s="129" t="e">
        <f t="shared" si="8"/>
        <v>#REF!</v>
      </c>
      <c r="S16" s="129" t="e">
        <f t="shared" si="9"/>
        <v>#REF!</v>
      </c>
      <c r="T16" s="129" t="e">
        <f t="shared" si="10"/>
        <v>#REF!</v>
      </c>
      <c r="U16" s="172" t="e">
        <f>CONCATENATE(V15,IF(ISBLANK(W15),"          ",TEXT(W15," от dd.mm.yyyy" )))</f>
        <v>#REF!</v>
      </c>
      <c r="V16" s="133" t="e">
        <f>IF(ISTEXT(V18),"",(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))</f>
        <v>#REF!</v>
      </c>
      <c r="W16" s="168" t="e">
        <f>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</f>
        <v>#REF!</v>
      </c>
      <c r="X16" s="132" t="str">
        <f>CONCATENATE("16: ",IF(ISTEXT(Y16),Y16,"-"))</f>
        <v>16: 0</v>
      </c>
      <c r="Y16" s="133" t="str">
        <f t="shared" si="0"/>
        <v>0</v>
      </c>
      <c r="Z16" s="133">
        <f>X397</f>
        <v>0</v>
      </c>
      <c r="AA16" s="133">
        <f>X386</f>
        <v>0</v>
      </c>
      <c r="AB16" s="133">
        <f>X401</f>
        <v>0</v>
      </c>
      <c r="AC16" s="133">
        <f>X390</f>
        <v>0</v>
      </c>
      <c r="AD16" s="133">
        <f>X393</f>
        <v>0</v>
      </c>
      <c r="AE16" s="396" t="e">
        <f>#REF!</f>
        <v>#REF!</v>
      </c>
      <c r="AF16" s="218"/>
      <c r="AG16" s="218"/>
      <c r="AH16" s="164"/>
      <c r="AI16" s="150" t="e">
        <f>#REF!</f>
        <v>#REF!</v>
      </c>
      <c r="AJ16" s="151" t="e">
        <f>#REF!</f>
        <v>#REF!</v>
      </c>
      <c r="AK16" s="151" t="e">
        <f t="shared" si="11"/>
        <v>#REF!</v>
      </c>
      <c r="AL16" s="152" t="e">
        <f t="shared" si="12"/>
        <v>#REF!</v>
      </c>
      <c r="AM16" s="153" t="e">
        <f t="shared" si="13"/>
        <v>#REF!</v>
      </c>
      <c r="AN16" s="154" t="e">
        <f t="shared" si="14"/>
        <v>#REF!</v>
      </c>
      <c r="AO16" s="154" t="e">
        <f t="shared" si="15"/>
        <v>#REF!</v>
      </c>
      <c r="AP16" s="136" t="e">
        <f>#REF!</f>
        <v>#REF!</v>
      </c>
      <c r="AQ16" s="155" t="e">
        <f>#REF!</f>
        <v>#REF!</v>
      </c>
      <c r="AR16" s="155" t="e">
        <f t="shared" si="16"/>
        <v>#REF!</v>
      </c>
      <c r="AS16" s="156" t="e">
        <f t="shared" si="17"/>
        <v>#REF!</v>
      </c>
      <c r="AT16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",IF($AN$1=FALSE,(IF(#REF!=TRUE,"_____",TEXT(F16,"dd"))),""),TEXT(AN16," mmmm yyyy"),"    Время: ",TEXT(AL16,"HH:MM")),"")</f>
        <v>#REF!</v>
      </c>
      <c r="AU16" s="137" t="e">
        <f>IF($AU$1=TRUE,CONCATENATE("ВЫПУСК НА ЛИНИЮ ",$BB$9,"РАЗРЕШЕН
Дата: ",IF($AO$1=FALSE,(IF(#REF!=TRUE,"_____",TEXT(F16,"dd"))),""),TEXT(AO16," mmmm yyyy"),"   Время: ",TEXT(AS16,"HH:MM")),"")</f>
        <v>#REF!</v>
      </c>
      <c r="AV16" s="136" t="e">
        <f>#REF!</f>
        <v>#REF!</v>
      </c>
      <c r="AW16" s="136" t="e">
        <f>#REF!</f>
        <v>#REF!</v>
      </c>
      <c r="AX16" s="136" t="str">
        <f t="shared" si="18"/>
        <v/>
      </c>
      <c r="AY16" s="136" t="str">
        <f t="shared" si="19"/>
        <v/>
      </c>
      <c r="AZ16" s="136" t="str">
        <f t="shared" si="20"/>
        <v/>
      </c>
      <c r="BA16" s="136" t="str">
        <f t="shared" si="21"/>
        <v/>
      </c>
      <c r="BB16" s="136"/>
      <c r="BC16" s="136"/>
    </row>
    <row r="17" spans="1:55" ht="15.75" customHeight="1">
      <c r="A17" s="140">
        <v>16</v>
      </c>
      <c r="B17" s="141" t="e">
        <f>#REF!</f>
        <v>#REF!</v>
      </c>
      <c r="C17" s="142" t="e">
        <f>#REF!</f>
        <v>#REF!</v>
      </c>
      <c r="D17" s="141" t="e">
        <f>#REF!</f>
        <v>#REF!</v>
      </c>
      <c r="E17" s="143" t="e">
        <f>#REF!</f>
        <v>#REF!</v>
      </c>
      <c r="F17" s="158" t="e">
        <f t="shared" si="1"/>
        <v>#REF!</v>
      </c>
      <c r="G17" s="159" t="e">
        <f t="shared" si="2"/>
        <v>#REF!</v>
      </c>
      <c r="H17" s="160" t="e">
        <f>IF(#REF!=TRUE,"",TEXT(F17,"dd"))</f>
        <v>#REF!</v>
      </c>
      <c r="I17" s="161" t="e">
        <f t="shared" si="3"/>
        <v>#REF!</v>
      </c>
      <c r="J17" s="161" t="e">
        <f t="shared" si="4"/>
        <v>#REF!</v>
      </c>
      <c r="K17" s="161" t="e">
        <f>IF(#REF!=TRUE,"",TEXT(G17,"dd"))</f>
        <v>#REF!</v>
      </c>
      <c r="L17" s="161" t="e">
        <f t="shared" si="5"/>
        <v>#REF!</v>
      </c>
      <c r="M17" s="162" t="e">
        <f t="shared" si="6"/>
        <v>#REF!</v>
      </c>
      <c r="N17" s="129" t="e">
        <f>#REF!</f>
        <v>#REF!</v>
      </c>
      <c r="O17" s="129" t="e">
        <f>#REF!</f>
        <v>#REF!</v>
      </c>
      <c r="P17" s="129" t="e">
        <f t="shared" si="7"/>
        <v>#REF!</v>
      </c>
      <c r="Q17" s="129" t="e">
        <f>CONCATENATE(IF(ISBLANK($W$30),"             ",$W$30),"-",IF(#REF!=TRUE,TEXT(F17,"___.mm.yyyy"),TEXT(F17,"dd.mm.yyyy")))</f>
        <v>#REF!</v>
      </c>
      <c r="R17" s="129" t="e">
        <f t="shared" si="8"/>
        <v>#REF!</v>
      </c>
      <c r="S17" s="129" t="e">
        <f t="shared" si="9"/>
        <v>#REF!</v>
      </c>
      <c r="T17" s="129" t="e">
        <f t="shared" si="10"/>
        <v>#REF!</v>
      </c>
      <c r="U17" s="167" t="e">
        <f>IF(#REF!=X1,X70,IF(#REF!=X2,X92,IF(#REF!=X3,X114,IF(#REF!=X4,X136,IF(#REF!=X5,X158,IF(#REF!=X6,X180,IF(#REF!=X7,X202,IF(#REF!=X8,X224,IF(#REF!=X9,X246,IF(#REF!=X10,X268,IF(#REF!=X11,X290,IF(#REF!=X12,X312,IF(#REF!=X13,X334,IF(#REF!=X14,X356,IF(#REF!=X15,X378,IF(#REF!=X16,X400,IF(#REF!=X17,X422,IF(#REF!=X18,X444,IF(#REF!=X19,X466,IF(#REF!=X20,X488,IF(#REF!=X21,X510,IF(#REF!=X22,X532,IF(#REF!=X23,X554,IF(#REF!=X24,X576,IF(#REF!=X25,X598,IF(#REF!=X26,X620,IF(#REF!=X27,X642,IF(#REF!=X28,X664,IF(#REF!=X29,X686,IF(#REF!=X30,X708,IF(#REF!=X31,X730,IF(#REF!=X32,X752,IF(#REF!=X33,X774,IF(#REF!=X34,X796,IF(#REF!=X35,X818,IF(#REF!=X36,X840,IF(#REF!=X37,X862,IF(#REF!=X38,X884,IF(#REF!=X39,X906,IF(#REF!=X40,X928,IF(#REF!=X41,X950,IF(#REF!=X42,X972,IF(#REF!=X43,X994,IF(#REF!=X44,X1016,IF(#REF!=X45,X1038,IF(#REF!=X46,X1060,IF(#REF!=X47,X1082,IF(#REF!=X48,X1104,IF(#REF!=X49,X1126,IF(#REF!=X50,X1148,""))))))))))))))))))))))))))))))))))))))))))))))))))</f>
        <v>#REF!</v>
      </c>
      <c r="V17" s="133" t="e">
        <f>IF(#REF!=X1,X72,IF(#REF!=X2,X94,IF(#REF!=X3,X116,IF(#REF!=X4,X138,IF(#REF!=X5,X160,IF(#REF!=X6,X182,IF(#REF!=X7,X204,IF(#REF!=X8,X226,IF(#REF!=X9,X248,IF(#REF!=X10,X270,IF(#REF!=X11,X292,IF(#REF!=X12,X314,IF(#REF!=X13,X336,IF(#REF!=X14,X358,IF(#REF!=X15,X380,IF(#REF!=X16,X402,IF(#REF!=X17,X424,IF(#REF!=X18,X446,IF(#REF!=X19,X468,IF(#REF!=X20,X490,IF(#REF!=X21,X512,IF(#REF!=X22,X534,IF(#REF!=X23,X556,IF(#REF!=X24,X578,IF(#REF!=X25,X600,IF(#REF!=X26,X622,IF(#REF!=X27,X644,IF(#REF!=X28,X666,IF(#REF!=X29,X688,IF(#REF!=X30,X710,IF(#REF!=X31,X732,IF(#REF!=X32,X754,IF(#REF!=X33,X776,IF(#REF!=X34,X798,IF(#REF!=X35,X820,IF(#REF!=X36,X842,IF(#REF!=X37,X864,IF(#REF!=X38,X886,IF(#REF!=X39,X908,IF(#REF!=X40,X930,IF(#REF!=X41,X952,IF(#REF!=X42,X974,IF(#REF!=X43,X996,IF(#REF!=X44,X1018,IF(#REF!=X45,X1040,IF(#REF!=X46,X1062,IF(#REF!=X47,X1084,IF(#REF!=X48,X1106,IF(#REF!=X49,X1128,IF(#REF!=X50,X1150,"              "))))))))))))))))))))))))))))))))))))))))))))))))))</f>
        <v>#REF!</v>
      </c>
      <c r="W17" s="171" t="e">
        <f>IF(#REF!=X1,W72,IF(#REF!=X2,W94,IF(#REF!=X3,W116,IF(#REF!=X4,W138,IF(#REF!=X5,W160,IF(#REF!=X6,W182,IF(#REF!=X7,W204,IF(#REF!=X8,W226,IF(#REF!=X9,W248,IF(#REF!=X10,W270,IF(#REF!=X11,W292,IF(#REF!=X12,W314,IF(#REF!=X13,W336,IF(#REF!=X14,W358,IF(#REF!=X15,W380,IF(#REF!=X16,W402,IF(#REF!=X17,W424,IF(#REF!=X18,W446,IF(#REF!=X19,W468,IF(#REF!=X20,W490,IF(#REF!=X21,W512,IF(#REF!=X22,W534,IF(#REF!=X23,W556,IF(#REF!=X24,W578,IF(#REF!=X25,W600,IF(#REF!=X26,W622,IF(#REF!=X27,W644,IF(#REF!=X28,W666,IF(#REF!=X29,W688,IF(#REF!=X30,W710,IF(#REF!=X31,W732,IF(#REF!=X32,W754,IF(#REF!=X33,W776,IF(#REF!=X34,W798,IF(#REF!=X35,W820,IF(#REF!=X36,W842,IF(#REF!=X37,W864,IF(#REF!=X38,W886,IF(#REF!=X39,W908,IF(#REF!=X40,W930,IF(#REF!=X41,W952,IF(#REF!=X42,W974,IF(#REF!=X43,W996,IF(#REF!=X44,W1018,IF(#REF!=X45,W1040,IF(#REF!=X46,W1062,IF(#REF!=X47,W1084,IF(#REF!=X48,W1106,IF(#REF!=X49,W1128,IF(#REF!=X50,W1150,""))))))))))))))))))))))))))))))))))))))))))))))))))</f>
        <v>#REF!</v>
      </c>
      <c r="X17" s="132" t="str">
        <f>CONCATENATE("17: ",IF(ISTEXT(Y17),Y17,"-"))</f>
        <v>17: 0</v>
      </c>
      <c r="Y17" s="133" t="str">
        <f t="shared" si="0"/>
        <v>0</v>
      </c>
      <c r="Z17" s="133">
        <f>X419</f>
        <v>0</v>
      </c>
      <c r="AA17" s="133">
        <f>X408</f>
        <v>0</v>
      </c>
      <c r="AB17" s="133">
        <f>X423</f>
        <v>0</v>
      </c>
      <c r="AC17" s="133">
        <f>X412</f>
        <v>0</v>
      </c>
      <c r="AD17" s="133">
        <f>X415</f>
        <v>0</v>
      </c>
      <c r="AE17" s="396" t="e">
        <f>#REF!</f>
        <v>#REF!</v>
      </c>
      <c r="AF17" s="218"/>
      <c r="AG17" s="218"/>
      <c r="AH17" s="164"/>
      <c r="AI17" s="150" t="e">
        <f>#REF!</f>
        <v>#REF!</v>
      </c>
      <c r="AJ17" s="151" t="e">
        <f>#REF!</f>
        <v>#REF!</v>
      </c>
      <c r="AK17" s="151" t="e">
        <f t="shared" si="11"/>
        <v>#REF!</v>
      </c>
      <c r="AL17" s="152" t="e">
        <f t="shared" si="12"/>
        <v>#REF!</v>
      </c>
      <c r="AM17" s="153" t="e">
        <f t="shared" si="13"/>
        <v>#REF!</v>
      </c>
      <c r="AN17" s="154" t="e">
        <f t="shared" si="14"/>
        <v>#REF!</v>
      </c>
      <c r="AO17" s="154" t="e">
        <f t="shared" si="15"/>
        <v>#REF!</v>
      </c>
      <c r="AP17" s="136" t="e">
        <f>#REF!</f>
        <v>#REF!</v>
      </c>
      <c r="AQ17" s="155" t="e">
        <f>#REF!</f>
        <v>#REF!</v>
      </c>
      <c r="AR17" s="155" t="e">
        <f t="shared" si="16"/>
        <v>#REF!</v>
      </c>
      <c r="AS17" s="156" t="e">
        <f t="shared" si="17"/>
        <v>#REF!</v>
      </c>
      <c r="AT17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",IF($AN$1=FALSE,(IF(#REF!=TRUE,"_____",TEXT(F17,"dd"))),""),TEXT(AN17," mmmm yyyy"),"    Время: ",TEXT(AL17,"HH:MM")),"")</f>
        <v>#REF!</v>
      </c>
      <c r="AU17" s="137" t="e">
        <f>IF($AU$1=TRUE,CONCATENATE("ВЫПУСК НА ЛИНИЮ ",$BB$9,"РАЗРЕШЕН
Дата: ",IF($AO$1=FALSE,(IF(#REF!=TRUE,"_____",TEXT(F17,"dd"))),""),TEXT(AO17," mmmm yyyy"),"   Время: ",TEXT(AS17,"HH:MM")),"")</f>
        <v>#REF!</v>
      </c>
      <c r="AV17" s="136" t="e">
        <f>#REF!</f>
        <v>#REF!</v>
      </c>
      <c r="AW17" s="136" t="e">
        <f>#REF!</f>
        <v>#REF!</v>
      </c>
      <c r="AX17" s="136" t="str">
        <f t="shared" si="18"/>
        <v/>
      </c>
      <c r="AY17" s="136" t="str">
        <f t="shared" si="19"/>
        <v/>
      </c>
      <c r="AZ17" s="136" t="str">
        <f t="shared" si="20"/>
        <v/>
      </c>
      <c r="BA17" s="136" t="str">
        <f t="shared" si="21"/>
        <v/>
      </c>
      <c r="BB17" s="136"/>
      <c r="BC17" s="136"/>
    </row>
    <row r="18" spans="1:55" ht="15.75" customHeight="1">
      <c r="A18" s="140">
        <v>17</v>
      </c>
      <c r="B18" s="141" t="e">
        <f>#REF!</f>
        <v>#REF!</v>
      </c>
      <c r="C18" s="142" t="e">
        <f>#REF!</f>
        <v>#REF!</v>
      </c>
      <c r="D18" s="141" t="e">
        <f>#REF!</f>
        <v>#REF!</v>
      </c>
      <c r="E18" s="143" t="e">
        <f>#REF!</f>
        <v>#REF!</v>
      </c>
      <c r="F18" s="158" t="e">
        <f t="shared" si="1"/>
        <v>#REF!</v>
      </c>
      <c r="G18" s="159" t="e">
        <f t="shared" si="2"/>
        <v>#REF!</v>
      </c>
      <c r="H18" s="160" t="e">
        <f>IF(#REF!=TRUE,"",TEXT(F18,"dd"))</f>
        <v>#REF!</v>
      </c>
      <c r="I18" s="161" t="e">
        <f t="shared" si="3"/>
        <v>#REF!</v>
      </c>
      <c r="J18" s="161" t="e">
        <f t="shared" si="4"/>
        <v>#REF!</v>
      </c>
      <c r="K18" s="161" t="e">
        <f>IF(#REF!=TRUE,"",TEXT(G18,"dd"))</f>
        <v>#REF!</v>
      </c>
      <c r="L18" s="161" t="e">
        <f t="shared" si="5"/>
        <v>#REF!</v>
      </c>
      <c r="M18" s="162" t="e">
        <f t="shared" si="6"/>
        <v>#REF!</v>
      </c>
      <c r="N18" s="129" t="e">
        <f>#REF!</f>
        <v>#REF!</v>
      </c>
      <c r="O18" s="129" t="e">
        <f>#REF!</f>
        <v>#REF!</v>
      </c>
      <c r="P18" s="129" t="e">
        <f t="shared" si="7"/>
        <v>#REF!</v>
      </c>
      <c r="Q18" s="129" t="e">
        <f>CONCATENATE(IF(ISBLANK($W$30),"             ",$W$30),"-",IF(#REF!=TRUE,TEXT(F18,"___.mm.yyyy"),TEXT(F18,"dd.mm.yyyy")))</f>
        <v>#REF!</v>
      </c>
      <c r="R18" s="129" t="e">
        <f t="shared" si="8"/>
        <v>#REF!</v>
      </c>
      <c r="S18" s="129" t="e">
        <f t="shared" si="9"/>
        <v>#REF!</v>
      </c>
      <c r="T18" s="129" t="e">
        <f t="shared" si="10"/>
        <v>#REF!</v>
      </c>
      <c r="U18" s="172" t="e">
        <f>CONCATENATE(V17,IF(ISBLANK(W17),"          ",TEXT(W17," от dd.mm.yyyy" )))</f>
        <v>#REF!</v>
      </c>
      <c r="V18" s="133" t="e">
        <f>IF(#REF!=X1,X71,IF(#REF!=X2,X93,IF(#REF!=X3,X115,IF(#REF!=X4,X137,IF(#REF!=X5,X159,IF(#REF!=X6,X181,IF(#REF!=X7,X203,IF(#REF!=X8,X225,IF(#REF!=X9,X247,IF(#REF!=X10,X269,IF(#REF!=X11,X291,IF(#REF!=X12,X313,IF(#REF!=X13,X335,IF(#REF!=X14,X357,IF(#REF!=X15,X379,IF(#REF!=X16,X401,IF(#REF!=X17,X423,IF(#REF!=X18,X445,IF(#REF!=X19,X467,IF(#REF!=X20,X489,IF(#REF!=X21,X511,IF(#REF!=X22,X533,IF(#REF!=X23,X555,IF(#REF!=X24,X577,IF(#REF!=X25,X599,IF(#REF!=X26,X621,IF(#REF!=X27,X643,IF(#REF!=X28,X665,IF(#REF!=X29,X687,IF(#REF!=X30,X709,IF(#REF!=X31,X731,IF(#REF!=X32,X753,IF(#REF!=X33,X775,IF(#REF!=X34,X797,IF(#REF!=X35,X819,IF(#REF!=X36,X841,IF(#REF!=X37,X863,IF(#REF!=X38,X885,IF(#REF!=X39,X907,IF(#REF!=X40,X929,IF(#REF!=X41,X951,IF(#REF!=X42,X973,IF(#REF!=X43,X995,IF(#REF!=X44,X1017,IF(#REF!=X45,X1039,IF(#REF!=X46,X1061,IF(#REF!=X47,X1083,IF(#REF!=X48,X1105,IF(#REF!=X49,X1127,IF(#REF!=X50,X1149,""))))))))))))))))))))))))))))))))))))))))))))))))))</f>
        <v>#REF!</v>
      </c>
      <c r="W18" s="173" t="str">
        <f>IF(SUM(W21:W22)&gt;0,"","(ненужное зачеркнуть)")</f>
        <v/>
      </c>
      <c r="X18" s="132" t="str">
        <f>CONCATENATE("18: ",IF(ISTEXT(Y18),Y18,"-"))</f>
        <v>18: 0</v>
      </c>
      <c r="Y18" s="133" t="str">
        <f t="shared" si="0"/>
        <v>0</v>
      </c>
      <c r="Z18" s="133">
        <f>X441</f>
        <v>0</v>
      </c>
      <c r="AA18" s="133">
        <f>X430</f>
        <v>0</v>
      </c>
      <c r="AB18" s="133">
        <f>X445</f>
        <v>0</v>
      </c>
      <c r="AC18" s="133">
        <f>X434</f>
        <v>0</v>
      </c>
      <c r="AD18" s="133">
        <f>X437</f>
        <v>0</v>
      </c>
      <c r="AE18" s="396" t="e">
        <f>#REF!</f>
        <v>#REF!</v>
      </c>
      <c r="AF18" s="218"/>
      <c r="AG18" s="218"/>
      <c r="AH18" s="164"/>
      <c r="AI18" s="150" t="e">
        <f>#REF!</f>
        <v>#REF!</v>
      </c>
      <c r="AJ18" s="151" t="e">
        <f>#REF!</f>
        <v>#REF!</v>
      </c>
      <c r="AK18" s="151" t="e">
        <f t="shared" si="11"/>
        <v>#REF!</v>
      </c>
      <c r="AL18" s="152" t="e">
        <f t="shared" si="12"/>
        <v>#REF!</v>
      </c>
      <c r="AM18" s="153" t="e">
        <f t="shared" si="13"/>
        <v>#REF!</v>
      </c>
      <c r="AN18" s="154" t="e">
        <f t="shared" si="14"/>
        <v>#REF!</v>
      </c>
      <c r="AO18" s="154" t="e">
        <f t="shared" si="15"/>
        <v>#REF!</v>
      </c>
      <c r="AP18" s="136" t="e">
        <f>#REF!</f>
        <v>#REF!</v>
      </c>
      <c r="AQ18" s="155" t="e">
        <f>#REF!</f>
        <v>#REF!</v>
      </c>
      <c r="AR18" s="155" t="e">
        <f t="shared" si="16"/>
        <v>#REF!</v>
      </c>
      <c r="AS18" s="156" t="e">
        <f t="shared" si="17"/>
        <v>#REF!</v>
      </c>
      <c r="AT18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",IF($AN$1=FALSE,(IF(#REF!=TRUE,"_____",TEXT(F18,"dd"))),""),TEXT(AN18," mmmm yyyy"),"    Время: ",TEXT(AL18,"HH:MM")),"")</f>
        <v>#REF!</v>
      </c>
      <c r="AU18" s="137" t="e">
        <f>IF($AU$1=TRUE,CONCATENATE("ВЫПУСК НА ЛИНИЮ ",$BB$9,"РАЗРЕШЕН
Дата: ",IF($AO$1=FALSE,(IF(#REF!=TRUE,"_____",TEXT(F18,"dd"))),""),TEXT(AO18," mmmm yyyy"),"   Время: ",TEXT(AS18,"HH:MM")),"")</f>
        <v>#REF!</v>
      </c>
      <c r="AV18" s="136" t="e">
        <f>#REF!</f>
        <v>#REF!</v>
      </c>
      <c r="AW18" s="136" t="e">
        <f>#REF!</f>
        <v>#REF!</v>
      </c>
      <c r="AX18" s="136" t="str">
        <f t="shared" si="18"/>
        <v/>
      </c>
      <c r="AY18" s="136" t="str">
        <f t="shared" si="19"/>
        <v/>
      </c>
      <c r="AZ18" s="136" t="str">
        <f t="shared" si="20"/>
        <v/>
      </c>
      <c r="BA18" s="136" t="str">
        <f t="shared" si="21"/>
        <v/>
      </c>
      <c r="BB18" s="136"/>
      <c r="BC18" s="136"/>
    </row>
    <row r="19" spans="1:55" ht="15.75" customHeight="1">
      <c r="A19" s="140">
        <v>18</v>
      </c>
      <c r="B19" s="141" t="e">
        <f>#REF!</f>
        <v>#REF!</v>
      </c>
      <c r="C19" s="142" t="e">
        <f>#REF!</f>
        <v>#REF!</v>
      </c>
      <c r="D19" s="141" t="e">
        <f>#REF!</f>
        <v>#REF!</v>
      </c>
      <c r="E19" s="143" t="e">
        <f>#REF!</f>
        <v>#REF!</v>
      </c>
      <c r="F19" s="158" t="e">
        <f t="shared" si="1"/>
        <v>#REF!</v>
      </c>
      <c r="G19" s="159" t="e">
        <f t="shared" si="2"/>
        <v>#REF!</v>
      </c>
      <c r="H19" s="160" t="e">
        <f>IF(#REF!=TRUE,"",TEXT(F19,"dd"))</f>
        <v>#REF!</v>
      </c>
      <c r="I19" s="161" t="e">
        <f t="shared" si="3"/>
        <v>#REF!</v>
      </c>
      <c r="J19" s="161" t="e">
        <f t="shared" si="4"/>
        <v>#REF!</v>
      </c>
      <c r="K19" s="161" t="e">
        <f>IF(#REF!=TRUE,"",TEXT(G19,"dd"))</f>
        <v>#REF!</v>
      </c>
      <c r="L19" s="161" t="e">
        <f t="shared" si="5"/>
        <v>#REF!</v>
      </c>
      <c r="M19" s="162" t="e">
        <f t="shared" si="6"/>
        <v>#REF!</v>
      </c>
      <c r="N19" s="129" t="e">
        <f>#REF!</f>
        <v>#REF!</v>
      </c>
      <c r="O19" s="129" t="e">
        <f>#REF!</f>
        <v>#REF!</v>
      </c>
      <c r="P19" s="129" t="e">
        <f t="shared" si="7"/>
        <v>#REF!</v>
      </c>
      <c r="Q19" s="129" t="e">
        <f>CONCATENATE(IF(ISBLANK($W$30),"             ",$W$30),"-",IF(#REF!=TRUE,TEXT(F19,"___.mm.yyyy"),TEXT(F19,"dd.mm.yyyy")))</f>
        <v>#REF!</v>
      </c>
      <c r="R19" s="129" t="e">
        <f t="shared" si="8"/>
        <v>#REF!</v>
      </c>
      <c r="S19" s="129" t="e">
        <f t="shared" si="9"/>
        <v>#REF!</v>
      </c>
      <c r="T19" s="129" t="e">
        <f t="shared" si="10"/>
        <v>#REF!</v>
      </c>
      <c r="U19" s="165" t="e">
        <f>CONCATENATE(U15,IF(ISTEXT(U17),"; ",""),U17)</f>
        <v>#REF!</v>
      </c>
      <c r="V19" s="174" t="e">
        <f>CONCATENATE(U20,IF(ISBLANK(V20),"","; "),V20)</f>
        <v>#REF!</v>
      </c>
      <c r="W19" s="175" t="str">
        <f>IF(SUM(W21:W22)&gt;0,"СНИЛС","Лицензионная карточка")</f>
        <v>СНИЛС</v>
      </c>
      <c r="X19" s="132" t="str">
        <f>CONCATENATE("19: ",IF(ISTEXT(Y19),Y19,"-"))</f>
        <v>19: 0</v>
      </c>
      <c r="Y19" s="133" t="str">
        <f t="shared" si="0"/>
        <v>0</v>
      </c>
      <c r="Z19" s="133">
        <f>X463</f>
        <v>0</v>
      </c>
      <c r="AA19" s="133">
        <f>X452</f>
        <v>0</v>
      </c>
      <c r="AB19" s="133">
        <f>X467</f>
        <v>0</v>
      </c>
      <c r="AC19" s="133">
        <f>X456</f>
        <v>0</v>
      </c>
      <c r="AD19" s="133">
        <f>X459</f>
        <v>0</v>
      </c>
      <c r="AE19" s="397" t="s">
        <v>150</v>
      </c>
      <c r="AF19" s="218"/>
      <c r="AG19" s="218"/>
      <c r="AH19" s="164"/>
      <c r="AI19" s="150" t="e">
        <f>#REF!</f>
        <v>#REF!</v>
      </c>
      <c r="AJ19" s="151" t="e">
        <f>#REF!</f>
        <v>#REF!</v>
      </c>
      <c r="AK19" s="151" t="e">
        <f t="shared" si="11"/>
        <v>#REF!</v>
      </c>
      <c r="AL19" s="152" t="e">
        <f t="shared" si="12"/>
        <v>#REF!</v>
      </c>
      <c r="AM19" s="153" t="e">
        <f t="shared" si="13"/>
        <v>#REF!</v>
      </c>
      <c r="AN19" s="154" t="e">
        <f t="shared" si="14"/>
        <v>#REF!</v>
      </c>
      <c r="AO19" s="154" t="e">
        <f t="shared" si="15"/>
        <v>#REF!</v>
      </c>
      <c r="AP19" s="136" t="e">
        <f>#REF!</f>
        <v>#REF!</v>
      </c>
      <c r="AQ19" s="155" t="e">
        <f>#REF!</f>
        <v>#REF!</v>
      </c>
      <c r="AR19" s="155" t="e">
        <f t="shared" si="16"/>
        <v>#REF!</v>
      </c>
      <c r="AS19" s="156" t="e">
        <f t="shared" si="17"/>
        <v>#REF!</v>
      </c>
      <c r="AT19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",IF($AN$1=FALSE,(IF(#REF!=TRUE,"_____",TEXT(F19,"dd"))),""),TEXT(AN19," mmmm yyyy"),"    Время: ",TEXT(AL19,"HH:MM")),"")</f>
        <v>#REF!</v>
      </c>
      <c r="AU19" s="137" t="e">
        <f>IF($AU$1=TRUE,CONCATENATE("ВЫПУСК НА ЛИНИЮ ",$BB$9,"РАЗРЕШЕН
Дата: ",IF($AO$1=FALSE,(IF(#REF!=TRUE,"_____",TEXT(F19,"dd"))),""),TEXT(AO19," mmmm yyyy"),"   Время: ",TEXT(AS19,"HH:MM")),"")</f>
        <v>#REF!</v>
      </c>
      <c r="AV19" s="136" t="e">
        <f>#REF!</f>
        <v>#REF!</v>
      </c>
      <c r="AW19" s="136" t="e">
        <f>#REF!</f>
        <v>#REF!</v>
      </c>
      <c r="AX19" s="136" t="str">
        <f t="shared" si="18"/>
        <v/>
      </c>
      <c r="AY19" s="136" t="str">
        <f t="shared" si="19"/>
        <v/>
      </c>
      <c r="AZ19" s="136" t="str">
        <f t="shared" si="20"/>
        <v/>
      </c>
      <c r="BA19" s="136" t="str">
        <f t="shared" si="21"/>
        <v/>
      </c>
      <c r="BB19" s="136"/>
      <c r="BC19" s="136"/>
    </row>
    <row r="20" spans="1:55" ht="15.75" customHeight="1">
      <c r="A20" s="140">
        <v>19</v>
      </c>
      <c r="B20" s="141" t="e">
        <f>#REF!</f>
        <v>#REF!</v>
      </c>
      <c r="C20" s="142" t="e">
        <f>#REF!</f>
        <v>#REF!</v>
      </c>
      <c r="D20" s="141" t="e">
        <f>#REF!</f>
        <v>#REF!</v>
      </c>
      <c r="E20" s="143" t="e">
        <f>#REF!</f>
        <v>#REF!</v>
      </c>
      <c r="F20" s="158" t="e">
        <f t="shared" si="1"/>
        <v>#REF!</v>
      </c>
      <c r="G20" s="159" t="e">
        <f t="shared" si="2"/>
        <v>#REF!</v>
      </c>
      <c r="H20" s="160" t="e">
        <f>IF(#REF!=TRUE,"",TEXT(F20,"dd"))</f>
        <v>#REF!</v>
      </c>
      <c r="I20" s="161" t="e">
        <f t="shared" si="3"/>
        <v>#REF!</v>
      </c>
      <c r="J20" s="161" t="e">
        <f t="shared" si="4"/>
        <v>#REF!</v>
      </c>
      <c r="K20" s="161" t="e">
        <f>IF(#REF!=TRUE,"",TEXT(G20,"dd"))</f>
        <v>#REF!</v>
      </c>
      <c r="L20" s="161" t="e">
        <f t="shared" si="5"/>
        <v>#REF!</v>
      </c>
      <c r="M20" s="162" t="e">
        <f t="shared" si="6"/>
        <v>#REF!</v>
      </c>
      <c r="N20" s="129" t="e">
        <f>#REF!</f>
        <v>#REF!</v>
      </c>
      <c r="O20" s="129" t="e">
        <f>#REF!</f>
        <v>#REF!</v>
      </c>
      <c r="P20" s="129" t="e">
        <f t="shared" si="7"/>
        <v>#REF!</v>
      </c>
      <c r="Q20" s="129" t="e">
        <f>CONCATENATE(IF(ISBLANK($W$30),"             ",$W$30),"-",IF(#REF!=TRUE,TEXT(F20,"___.mm.yyyy"),TEXT(F20,"dd.mm.yyyy")))</f>
        <v>#REF!</v>
      </c>
      <c r="R20" s="129" t="e">
        <f t="shared" si="8"/>
        <v>#REF!</v>
      </c>
      <c r="S20" s="129" t="e">
        <f t="shared" si="9"/>
        <v>#REF!</v>
      </c>
      <c r="T20" s="129" t="e">
        <f t="shared" si="10"/>
        <v>#REF!</v>
      </c>
      <c r="U20" s="165" t="e">
        <f>IF(#REF!=X1,W69,IF(#REF!=X2,W91,IF(#REF!=X3,W113,IF(#REF!=X4,W135,IF(#REF!=X5,W157,IF(#REF!=X6,W179,IF(#REF!=X7,W201,IF(#REF!=X8,W223,IF(#REF!=X9,W245,IF(#REF!=X10,W267,IF(#REF!=X11,W289,IF(#REF!=X12,W311,IF(#REF!=X13,W333,IF(#REF!=X14,W355,IF(#REF!=X15,W377,IF(#REF!=X16,W399,IF(#REF!=X17,W421,IF(#REF!=X18,W443,IF(#REF!=X19,W465,IF(#REF!=X20,W487,IF(#REF!=X21,W509,IF(#REF!=X22,W531,IF(#REF!=X23,W553,IF(#REF!=X24,W575,IF(#REF!=X25,W597,IF(#REF!=X26,W619,IF(#REF!=X27,W641,IF(#REF!=X28,W663,IF(#REF!=X29,W685,IF(#REF!=X30,W707,IF(#REF!=X31,W729,IF(#REF!=X32,W751,IF(#REF!=X33,W773,IF(#REF!=X34,W795,IF(#REF!=X35,W817,IF(#REF!=X36,W839,IF(#REF!=X37,W861,IF(#REF!=X38,W883,IF(#REF!=X39,W905,IF(#REF!=X40,W927,IF(#REF!=X41,W949,IF(#REF!=X42,W971,IF(#REF!=X43,W993,IF(#REF!=X44,W1015,IF(#REF!=X45,W1037,IF(#REF!=X46,W1059,IF(#REF!=X47,W1081,IF(#REF!=X48,W1103,IF(#REF!=X49,W1125,IF(#REF!=X50,W1147,""))))))))))))))))))))))))))))))))))))))))))))))))))</f>
        <v>#REF!</v>
      </c>
      <c r="V20" s="19" t="e">
        <f>IF(#REF!=X1,W73,IF(#REF!=X2,W95,IF(#REF!=X3,W117,IF(#REF!=X4,W139,IF(#REF!=X5,W161,IF(#REF!=X6,W183,IF(#REF!=X7,W205,IF(#REF!=X8,W227,IF(#REF!=X9,W249,IF(#REF!=X10,W271,IF(#REF!=X11,W293,IF(#REF!=X12,W315,IF(#REF!=X13,W337,IF(#REF!=X14,W359,IF(#REF!=X15,W381,IF(#REF!=X16,W403,IF(#REF!=X17,W425,IF(#REF!=X18,W447,IF(#REF!=X19,W469,IF(#REF!=X20,W491,IF(#REF!=X21,W513,IF(#REF!=X22,W535,IF(#REF!=X23,W557,IF(#REF!=X24,W579,IF(#REF!=X25,W601,IF(#REF!=X26,W623,IF(#REF!=X27,W645,IF(#REF!=X28,W667,IF(#REF!=X29,W689,IF(#REF!=X30,W711,IF(#REF!=X31,W733,IF(#REF!=X32,W755,IF(#REF!=X33,W777,IF(#REF!=X34,W799,IF(#REF!=X35,W821,IF(#REF!=X36,W843,IF(#REF!=X37,W865,IF(#REF!=X38,W887,IF(#REF!=X39,W909,IF(#REF!=X40,W931,IF(#REF!=X41,W953,IF(#REF!=X42,W975,IF(#REF!=X43,W997,IF(#REF!=X44,W1019,IF(#REF!=X45,W1041,IF(#REF!=X46,W1063,IF(#REF!=X47,W1085,IF(#REF!=X48,W1107,IF(#REF!=X49,W1129,IF(#REF!=X50,W1151,""))))))))))))))))))))))))))))))))))))))))))))))))))</f>
        <v>#REF!</v>
      </c>
      <c r="W20" s="176" t="e">
        <f>IF(SUM(W21:W22)&gt;0,V19,"стандартная, ограниченная")</f>
        <v>#REF!</v>
      </c>
      <c r="X20" s="132" t="str">
        <f>CONCATENATE("20: ",IF(ISTEXT(Y20),Y20,"-"))</f>
        <v>20: 0</v>
      </c>
      <c r="Y20" s="133" t="str">
        <f t="shared" si="0"/>
        <v>0</v>
      </c>
      <c r="Z20" s="133">
        <f>X485</f>
        <v>0</v>
      </c>
      <c r="AA20" s="133">
        <f>X474</f>
        <v>0</v>
      </c>
      <c r="AB20" s="133">
        <f>X489</f>
        <v>0</v>
      </c>
      <c r="AC20" s="133">
        <f>X478</f>
        <v>0</v>
      </c>
      <c r="AD20" s="133">
        <f>X481</f>
        <v>0</v>
      </c>
      <c r="AE20" s="129" t="e">
        <f>#REF!</f>
        <v>#REF!</v>
      </c>
      <c r="AF20" s="396" t="e">
        <f>#REF!</f>
        <v>#REF!</v>
      </c>
      <c r="AG20" s="218"/>
      <c r="AH20" s="164"/>
      <c r="AI20" s="150" t="e">
        <f>#REF!</f>
        <v>#REF!</v>
      </c>
      <c r="AJ20" s="151" t="e">
        <f>#REF!</f>
        <v>#REF!</v>
      </c>
      <c r="AK20" s="151" t="e">
        <f t="shared" si="11"/>
        <v>#REF!</v>
      </c>
      <c r="AL20" s="152" t="e">
        <f t="shared" si="12"/>
        <v>#REF!</v>
      </c>
      <c r="AM20" s="153" t="e">
        <f t="shared" si="13"/>
        <v>#REF!</v>
      </c>
      <c r="AN20" s="154" t="e">
        <f t="shared" si="14"/>
        <v>#REF!</v>
      </c>
      <c r="AO20" s="154" t="e">
        <f t="shared" si="15"/>
        <v>#REF!</v>
      </c>
      <c r="AP20" s="136" t="e">
        <f>#REF!</f>
        <v>#REF!</v>
      </c>
      <c r="AQ20" s="155" t="e">
        <f>#REF!</f>
        <v>#REF!</v>
      </c>
      <c r="AR20" s="155" t="e">
        <f t="shared" si="16"/>
        <v>#REF!</v>
      </c>
      <c r="AS20" s="156" t="e">
        <f t="shared" si="17"/>
        <v>#REF!</v>
      </c>
      <c r="AT20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",IF($AN$1=FALSE,(IF(#REF!=TRUE,"_____",TEXT(F20,"dd"))),""),TEXT(AN20," mmmm yyyy"),"    Время: ",TEXT(AL20,"HH:MM")),"")</f>
        <v>#REF!</v>
      </c>
      <c r="AU20" s="137" t="e">
        <f>IF($AU$1=TRUE,CONCATENATE("ВЫПУСК НА ЛИНИЮ ",$BB$9,"РАЗРЕШЕН
Дата: ",IF($AO$1=FALSE,(IF(#REF!=TRUE,"_____",TEXT(F20,"dd"))),""),TEXT(AO20," mmmm yyyy"),"   Время: ",TEXT(AS20,"HH:MM")),"")</f>
        <v>#REF!</v>
      </c>
      <c r="AV20" s="136" t="e">
        <f>#REF!</f>
        <v>#REF!</v>
      </c>
      <c r="AW20" s="136" t="e">
        <f>#REF!</f>
        <v>#REF!</v>
      </c>
      <c r="AX20" s="136" t="str">
        <f t="shared" si="18"/>
        <v/>
      </c>
      <c r="AY20" s="136" t="str">
        <f t="shared" si="19"/>
        <v/>
      </c>
      <c r="AZ20" s="136" t="str">
        <f t="shared" si="20"/>
        <v/>
      </c>
      <c r="BA20" s="136" t="str">
        <f t="shared" si="21"/>
        <v/>
      </c>
      <c r="BB20" s="136"/>
      <c r="BC20" s="136"/>
    </row>
    <row r="21" spans="1:55" ht="15.75" customHeight="1">
      <c r="A21" s="140">
        <v>20</v>
      </c>
      <c r="B21" s="141" t="e">
        <f>#REF!</f>
        <v>#REF!</v>
      </c>
      <c r="C21" s="142" t="e">
        <f>#REF!</f>
        <v>#REF!</v>
      </c>
      <c r="D21" s="141" t="e">
        <f>#REF!</f>
        <v>#REF!</v>
      </c>
      <c r="E21" s="143" t="e">
        <f>#REF!</f>
        <v>#REF!</v>
      </c>
      <c r="F21" s="158" t="e">
        <f t="shared" si="1"/>
        <v>#REF!</v>
      </c>
      <c r="G21" s="159" t="e">
        <f t="shared" si="2"/>
        <v>#REF!</v>
      </c>
      <c r="H21" s="160" t="e">
        <f>IF(#REF!=TRUE,"",TEXT(F21,"dd"))</f>
        <v>#REF!</v>
      </c>
      <c r="I21" s="161" t="e">
        <f t="shared" si="3"/>
        <v>#REF!</v>
      </c>
      <c r="J21" s="161" t="e">
        <f t="shared" si="4"/>
        <v>#REF!</v>
      </c>
      <c r="K21" s="161" t="e">
        <f>IF(#REF!=TRUE,"",TEXT(G21,"dd"))</f>
        <v>#REF!</v>
      </c>
      <c r="L21" s="161" t="e">
        <f t="shared" si="5"/>
        <v>#REF!</v>
      </c>
      <c r="M21" s="162" t="e">
        <f t="shared" si="6"/>
        <v>#REF!</v>
      </c>
      <c r="N21" s="129" t="e">
        <f>#REF!</f>
        <v>#REF!</v>
      </c>
      <c r="O21" s="129" t="e">
        <f>#REF!</f>
        <v>#REF!</v>
      </c>
      <c r="P21" s="129" t="e">
        <f t="shared" si="7"/>
        <v>#REF!</v>
      </c>
      <c r="Q21" s="129" t="e">
        <f>CONCATENATE(IF(ISBLANK($W$30),"             ",$W$30),"-",IF(#REF!=TRUE,TEXT(F21,"___.mm.yyyy"),TEXT(F21,"dd.mm.yyyy")))</f>
        <v>#REF!</v>
      </c>
      <c r="R21" s="129" t="e">
        <f t="shared" si="8"/>
        <v>#REF!</v>
      </c>
      <c r="S21" s="129" t="e">
        <f t="shared" si="9"/>
        <v>#REF!</v>
      </c>
      <c r="T21" s="129" t="e">
        <f t="shared" si="10"/>
        <v>#REF!</v>
      </c>
      <c r="U21" s="409" t="e">
        <f>CONCATENATE(U16,IF(ISBLANK(V17),"","; "),U18)</f>
        <v>#REF!</v>
      </c>
      <c r="V21" s="218"/>
      <c r="W21" s="177">
        <f>IF(ISBLANK(U20),0,1)</f>
        <v>1</v>
      </c>
      <c r="X21" s="132" t="str">
        <f>CONCATENATE("21: ",IF(ISTEXT(Y21),Y21,"-"))</f>
        <v>21: 0</v>
      </c>
      <c r="Y21" s="133" t="str">
        <f t="shared" si="0"/>
        <v>0</v>
      </c>
      <c r="Z21" s="133">
        <f>X507</f>
        <v>0</v>
      </c>
      <c r="AA21" s="133">
        <f>X496</f>
        <v>0</v>
      </c>
      <c r="AB21" s="133">
        <f>X511</f>
        <v>0</v>
      </c>
      <c r="AC21" s="133">
        <f>X500</f>
        <v>0</v>
      </c>
      <c r="AD21" s="133">
        <f>X503</f>
        <v>0</v>
      </c>
      <c r="AE21" s="129" t="e">
        <f>#REF!</f>
        <v>#REF!</v>
      </c>
      <c r="AF21" s="396" t="e">
        <f>#REF!</f>
        <v>#REF!</v>
      </c>
      <c r="AG21" s="218"/>
      <c r="AH21" s="164"/>
      <c r="AI21" s="150" t="e">
        <f>#REF!</f>
        <v>#REF!</v>
      </c>
      <c r="AJ21" s="151" t="e">
        <f>#REF!</f>
        <v>#REF!</v>
      </c>
      <c r="AK21" s="151" t="e">
        <f t="shared" si="11"/>
        <v>#REF!</v>
      </c>
      <c r="AL21" s="152" t="e">
        <f t="shared" si="12"/>
        <v>#REF!</v>
      </c>
      <c r="AM21" s="153" t="e">
        <f t="shared" si="13"/>
        <v>#REF!</v>
      </c>
      <c r="AN21" s="154" t="e">
        <f t="shared" si="14"/>
        <v>#REF!</v>
      </c>
      <c r="AO21" s="154" t="e">
        <f t="shared" si="15"/>
        <v>#REF!</v>
      </c>
      <c r="AP21" s="136" t="e">
        <f>#REF!</f>
        <v>#REF!</v>
      </c>
      <c r="AQ21" s="155" t="e">
        <f>#REF!</f>
        <v>#REF!</v>
      </c>
      <c r="AR21" s="155" t="e">
        <f t="shared" si="16"/>
        <v>#REF!</v>
      </c>
      <c r="AS21" s="156" t="e">
        <f t="shared" si="17"/>
        <v>#REF!</v>
      </c>
      <c r="AT21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",IF($AN$1=FALSE,(IF(#REF!=TRUE,"_____",TEXT(F21,"dd"))),""),TEXT(AN21," mmmm yyyy"),"    Время: ",TEXT(AL21,"HH:MM")),"")</f>
        <v>#REF!</v>
      </c>
      <c r="AU21" s="137" t="e">
        <f>IF($AU$1=TRUE,CONCATENATE("ВЫПУСК НА ЛИНИЮ ",$BB$9,"РАЗРЕШЕН
Дата: ",IF($AO$1=FALSE,(IF(#REF!=TRUE,"_____",TEXT(F21,"dd"))),""),TEXT(AO21," mmmm yyyy"),"   Время: ",TEXT(AS21,"HH:MM")),"")</f>
        <v>#REF!</v>
      </c>
      <c r="AV21" s="136" t="e">
        <f>#REF!</f>
        <v>#REF!</v>
      </c>
      <c r="AW21" s="136" t="e">
        <f>#REF!</f>
        <v>#REF!</v>
      </c>
      <c r="AX21" s="136" t="str">
        <f t="shared" si="18"/>
        <v/>
      </c>
      <c r="AY21" s="136" t="str">
        <f t="shared" si="19"/>
        <v/>
      </c>
      <c r="AZ21" s="136" t="str">
        <f t="shared" si="20"/>
        <v/>
      </c>
      <c r="BA21" s="136" t="str">
        <f t="shared" si="21"/>
        <v/>
      </c>
      <c r="BB21" s="136"/>
      <c r="BC21" s="136"/>
    </row>
    <row r="22" spans="1:55" ht="15.75" customHeight="1">
      <c r="A22" s="140">
        <v>21</v>
      </c>
      <c r="B22" s="141" t="e">
        <f>#REF!</f>
        <v>#REF!</v>
      </c>
      <c r="C22" s="142" t="e">
        <f>#REF!</f>
        <v>#REF!</v>
      </c>
      <c r="D22" s="141" t="e">
        <f>#REF!</f>
        <v>#REF!</v>
      </c>
      <c r="E22" s="143" t="e">
        <f>#REF!</f>
        <v>#REF!</v>
      </c>
      <c r="F22" s="158" t="e">
        <f t="shared" si="1"/>
        <v>#REF!</v>
      </c>
      <c r="G22" s="159" t="e">
        <f t="shared" si="2"/>
        <v>#REF!</v>
      </c>
      <c r="H22" s="160" t="e">
        <f>IF(#REF!=TRUE,"",TEXT(F22,"dd"))</f>
        <v>#REF!</v>
      </c>
      <c r="I22" s="161" t="e">
        <f t="shared" si="3"/>
        <v>#REF!</v>
      </c>
      <c r="J22" s="161" t="e">
        <f t="shared" si="4"/>
        <v>#REF!</v>
      </c>
      <c r="K22" s="161" t="e">
        <f>IF(#REF!=TRUE,"",TEXT(G22,"dd"))</f>
        <v>#REF!</v>
      </c>
      <c r="L22" s="161" t="e">
        <f t="shared" si="5"/>
        <v>#REF!</v>
      </c>
      <c r="M22" s="162" t="e">
        <f t="shared" si="6"/>
        <v>#REF!</v>
      </c>
      <c r="N22" s="129" t="e">
        <f>#REF!</f>
        <v>#REF!</v>
      </c>
      <c r="O22" s="129" t="e">
        <f>#REF!</f>
        <v>#REF!</v>
      </c>
      <c r="P22" s="129" t="e">
        <f t="shared" si="7"/>
        <v>#REF!</v>
      </c>
      <c r="Q22" s="129" t="e">
        <f>CONCATENATE(IF(ISBLANK($W$30),"             ",$W$30),"-",IF(#REF!=TRUE,TEXT(F22,"___.mm.yyyy"),TEXT(F22,"dd.mm.yyyy")))</f>
        <v>#REF!</v>
      </c>
      <c r="R22" s="129" t="e">
        <f t="shared" si="8"/>
        <v>#REF!</v>
      </c>
      <c r="S22" s="129" t="e">
        <f t="shared" si="9"/>
        <v>#REF!</v>
      </c>
      <c r="T22" s="129" t="e">
        <f t="shared" si="10"/>
        <v>#REF!</v>
      </c>
      <c r="U22" s="178" t="str">
        <f>IF(SUM(W21:W22)&gt;0,"СНИЛС","")</f>
        <v>СНИЛС</v>
      </c>
      <c r="V22" s="179" t="e">
        <f>CONCATENATE("1.  ",U20,IF(ISBLANK(V20),"",";
2.  "),V20)</f>
        <v>#REF!</v>
      </c>
      <c r="W22" s="180">
        <f>IF(ISBLANK(V20),0,1)</f>
        <v>1</v>
      </c>
      <c r="X22" s="132" t="str">
        <f>CONCATENATE("22: ",IF(ISTEXT(Y22),Y22,"-"))</f>
        <v>22: 0</v>
      </c>
      <c r="Y22" s="133" t="str">
        <f t="shared" si="0"/>
        <v>0</v>
      </c>
      <c r="Z22" s="133">
        <f>X529</f>
        <v>0</v>
      </c>
      <c r="AA22" s="133">
        <f>X518</f>
        <v>0</v>
      </c>
      <c r="AB22" s="133">
        <f>X533</f>
        <v>0</v>
      </c>
      <c r="AC22" s="133">
        <f>X522</f>
        <v>0</v>
      </c>
      <c r="AD22" s="133">
        <f>X525</f>
        <v>0</v>
      </c>
      <c r="AE22" s="129" t="e">
        <f>#REF!</f>
        <v>#REF!</v>
      </c>
      <c r="AF22" s="396" t="e">
        <f>#REF!</f>
        <v>#REF!</v>
      </c>
      <c r="AG22" s="218"/>
      <c r="AH22" s="164"/>
      <c r="AI22" s="150" t="e">
        <f>#REF!</f>
        <v>#REF!</v>
      </c>
      <c r="AJ22" s="151" t="e">
        <f>#REF!</f>
        <v>#REF!</v>
      </c>
      <c r="AK22" s="151" t="e">
        <f t="shared" si="11"/>
        <v>#REF!</v>
      </c>
      <c r="AL22" s="152" t="e">
        <f t="shared" si="12"/>
        <v>#REF!</v>
      </c>
      <c r="AM22" s="153" t="e">
        <f t="shared" si="13"/>
        <v>#REF!</v>
      </c>
      <c r="AN22" s="154" t="e">
        <f t="shared" si="14"/>
        <v>#REF!</v>
      </c>
      <c r="AO22" s="154" t="e">
        <f t="shared" si="15"/>
        <v>#REF!</v>
      </c>
      <c r="AP22" s="136" t="e">
        <f>#REF!</f>
        <v>#REF!</v>
      </c>
      <c r="AQ22" s="155" t="e">
        <f>#REF!</f>
        <v>#REF!</v>
      </c>
      <c r="AR22" s="155" t="e">
        <f t="shared" si="16"/>
        <v>#REF!</v>
      </c>
      <c r="AS22" s="156" t="e">
        <f t="shared" si="17"/>
        <v>#REF!</v>
      </c>
      <c r="AT22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",IF($AN$1=FALSE,(IF(#REF!=TRUE,"_____",TEXT(F22,"dd"))),""),TEXT(AN22," mmmm yyyy"),"    Время: ",TEXT(AL22,"HH:MM")),"")</f>
        <v>#REF!</v>
      </c>
      <c r="AU22" s="137" t="e">
        <f>IF($AU$1=TRUE,CONCATENATE("ВЫПУСК НА ЛИНИЮ ",$BB$9,"РАЗРЕШЕН
Дата: ",IF($AO$1=FALSE,(IF(#REF!=TRUE,"_____",TEXT(F22,"dd"))),""),TEXT(AO22," mmmm yyyy"),"   Время: ",TEXT(AS22,"HH:MM")),"")</f>
        <v>#REF!</v>
      </c>
      <c r="AV22" s="136" t="e">
        <f>#REF!</f>
        <v>#REF!</v>
      </c>
      <c r="AW22" s="136" t="e">
        <f>#REF!</f>
        <v>#REF!</v>
      </c>
      <c r="AX22" s="136" t="str">
        <f t="shared" si="18"/>
        <v/>
      </c>
      <c r="AY22" s="136" t="str">
        <f t="shared" si="19"/>
        <v/>
      </c>
      <c r="AZ22" s="136" t="str">
        <f t="shared" si="20"/>
        <v/>
      </c>
      <c r="BA22" s="136" t="str">
        <f t="shared" si="21"/>
        <v/>
      </c>
      <c r="BB22" s="136"/>
      <c r="BC22" s="136"/>
    </row>
    <row r="23" spans="1:55" ht="15.75" customHeight="1">
      <c r="A23" s="140">
        <v>22</v>
      </c>
      <c r="B23" s="141" t="e">
        <f>#REF!</f>
        <v>#REF!</v>
      </c>
      <c r="C23" s="142" t="e">
        <f>#REF!</f>
        <v>#REF!</v>
      </c>
      <c r="D23" s="141" t="e">
        <f>#REF!</f>
        <v>#REF!</v>
      </c>
      <c r="E23" s="143" t="e">
        <f>#REF!</f>
        <v>#REF!</v>
      </c>
      <c r="F23" s="158" t="e">
        <f t="shared" si="1"/>
        <v>#REF!</v>
      </c>
      <c r="G23" s="159" t="e">
        <f t="shared" si="2"/>
        <v>#REF!</v>
      </c>
      <c r="H23" s="160" t="e">
        <f>IF(#REF!=TRUE,"",TEXT(F23,"dd"))</f>
        <v>#REF!</v>
      </c>
      <c r="I23" s="161" t="e">
        <f t="shared" si="3"/>
        <v>#REF!</v>
      </c>
      <c r="J23" s="161" t="e">
        <f t="shared" si="4"/>
        <v>#REF!</v>
      </c>
      <c r="K23" s="161" t="e">
        <f>IF(#REF!=TRUE,"",TEXT(G23,"dd"))</f>
        <v>#REF!</v>
      </c>
      <c r="L23" s="161" t="e">
        <f t="shared" si="5"/>
        <v>#REF!</v>
      </c>
      <c r="M23" s="162" t="e">
        <f t="shared" si="6"/>
        <v>#REF!</v>
      </c>
      <c r="N23" s="129" t="e">
        <f>#REF!</f>
        <v>#REF!</v>
      </c>
      <c r="O23" s="129" t="e">
        <f>#REF!</f>
        <v>#REF!</v>
      </c>
      <c r="P23" s="129" t="e">
        <f t="shared" si="7"/>
        <v>#REF!</v>
      </c>
      <c r="Q23" s="129" t="e">
        <f>CONCATENATE(IF(ISBLANK($W$30),"             ",$W$30),"-",IF(#REF!=TRUE,TEXT(F23,"___.mm.yyyy"),TEXT(F23,"dd.mm.yyyy")))</f>
        <v>#REF!</v>
      </c>
      <c r="R23" s="129" t="e">
        <f t="shared" si="8"/>
        <v>#REF!</v>
      </c>
      <c r="S23" s="129" t="e">
        <f t="shared" si="9"/>
        <v>#REF!</v>
      </c>
      <c r="T23" s="129" t="e">
        <f t="shared" si="10"/>
        <v>#REF!</v>
      </c>
      <c r="U23" s="181" t="s">
        <v>151</v>
      </c>
      <c r="V23" s="182" t="e">
        <f>IF(SUM(W21:W22)&gt;0,V22,"Регистрационный № ______________________")</f>
        <v>#REF!</v>
      </c>
      <c r="W23" s="183">
        <f>SUM(W21:W22)</f>
        <v>2</v>
      </c>
      <c r="X23" s="132" t="str">
        <f>CONCATENATE("23: ",IF(ISTEXT(Y23),Y23,"-"))</f>
        <v>23: 0</v>
      </c>
      <c r="Y23" s="133" t="str">
        <f t="shared" si="0"/>
        <v>0</v>
      </c>
      <c r="Z23" s="133">
        <f>X551</f>
        <v>0</v>
      </c>
      <c r="AA23" s="133">
        <f>X540</f>
        <v>0</v>
      </c>
      <c r="AB23" s="133">
        <f>X555</f>
        <v>0</v>
      </c>
      <c r="AC23" s="133">
        <f>X544</f>
        <v>0</v>
      </c>
      <c r="AD23" s="133">
        <f>X547</f>
        <v>0</v>
      </c>
      <c r="AE23" s="397" t="s">
        <v>152</v>
      </c>
      <c r="AF23" s="218"/>
      <c r="AG23" s="218"/>
      <c r="AH23" s="164"/>
      <c r="AI23" s="150" t="e">
        <f>#REF!</f>
        <v>#REF!</v>
      </c>
      <c r="AJ23" s="151" t="e">
        <f>#REF!</f>
        <v>#REF!</v>
      </c>
      <c r="AK23" s="151" t="e">
        <f t="shared" si="11"/>
        <v>#REF!</v>
      </c>
      <c r="AL23" s="152" t="e">
        <f t="shared" si="12"/>
        <v>#REF!</v>
      </c>
      <c r="AM23" s="153" t="e">
        <f t="shared" si="13"/>
        <v>#REF!</v>
      </c>
      <c r="AN23" s="154" t="e">
        <f t="shared" si="14"/>
        <v>#REF!</v>
      </c>
      <c r="AO23" s="154" t="e">
        <f t="shared" si="15"/>
        <v>#REF!</v>
      </c>
      <c r="AP23" s="136" t="e">
        <f>#REF!</f>
        <v>#REF!</v>
      </c>
      <c r="AQ23" s="155" t="e">
        <f>#REF!</f>
        <v>#REF!</v>
      </c>
      <c r="AR23" s="155" t="e">
        <f t="shared" si="16"/>
        <v>#REF!</v>
      </c>
      <c r="AS23" s="156" t="e">
        <f t="shared" si="17"/>
        <v>#REF!</v>
      </c>
      <c r="AT23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",IF($AN$1=FALSE,(IF(#REF!=TRUE,"_____",TEXT(F23,"dd"))),""),TEXT(AN23," mmmm yyyy"),"    Время: ",TEXT(AL23,"HH:MM")),"")</f>
        <v>#REF!</v>
      </c>
      <c r="AU23" s="137" t="e">
        <f>IF($AU$1=TRUE,CONCATENATE("ВЫПУСК НА ЛИНИЮ ",$BB$9,"РАЗРЕШЕН
Дата: ",IF($AO$1=FALSE,(IF(#REF!=TRUE,"_____",TEXT(F23,"dd"))),""),TEXT(AO23," mmmm yyyy"),"   Время: ",TEXT(AS23,"HH:MM")),"")</f>
        <v>#REF!</v>
      </c>
      <c r="AV23" s="136" t="e">
        <f>#REF!</f>
        <v>#REF!</v>
      </c>
      <c r="AW23" s="136" t="e">
        <f>#REF!</f>
        <v>#REF!</v>
      </c>
      <c r="AX23" s="136" t="str">
        <f t="shared" si="18"/>
        <v/>
      </c>
      <c r="AY23" s="136" t="str">
        <f t="shared" si="19"/>
        <v/>
      </c>
      <c r="AZ23" s="136" t="str">
        <f t="shared" si="20"/>
        <v/>
      </c>
      <c r="BA23" s="136" t="str">
        <f t="shared" si="21"/>
        <v/>
      </c>
      <c r="BB23" s="136"/>
      <c r="BC23" s="136"/>
    </row>
    <row r="24" spans="1:55" ht="15.75" customHeight="1">
      <c r="A24" s="140">
        <v>23</v>
      </c>
      <c r="B24" s="141" t="e">
        <f>#REF!</f>
        <v>#REF!</v>
      </c>
      <c r="C24" s="142" t="e">
        <f>#REF!</f>
        <v>#REF!</v>
      </c>
      <c r="D24" s="141" t="e">
        <f>#REF!</f>
        <v>#REF!</v>
      </c>
      <c r="E24" s="143" t="e">
        <f>#REF!</f>
        <v>#REF!</v>
      </c>
      <c r="F24" s="158" t="e">
        <f t="shared" si="1"/>
        <v>#REF!</v>
      </c>
      <c r="G24" s="159" t="e">
        <f t="shared" si="2"/>
        <v>#REF!</v>
      </c>
      <c r="H24" s="160" t="e">
        <f>IF(#REF!=TRUE,"",TEXT(F24,"dd"))</f>
        <v>#REF!</v>
      </c>
      <c r="I24" s="161" t="e">
        <f t="shared" si="3"/>
        <v>#REF!</v>
      </c>
      <c r="J24" s="161" t="e">
        <f t="shared" si="4"/>
        <v>#REF!</v>
      </c>
      <c r="K24" s="161" t="e">
        <f>IF(#REF!=TRUE,"",TEXT(G24,"dd"))</f>
        <v>#REF!</v>
      </c>
      <c r="L24" s="161" t="e">
        <f t="shared" si="5"/>
        <v>#REF!</v>
      </c>
      <c r="M24" s="162" t="e">
        <f t="shared" si="6"/>
        <v>#REF!</v>
      </c>
      <c r="N24" s="129" t="e">
        <f>#REF!</f>
        <v>#REF!</v>
      </c>
      <c r="O24" s="129" t="e">
        <f>#REF!</f>
        <v>#REF!</v>
      </c>
      <c r="P24" s="129" t="e">
        <f t="shared" si="7"/>
        <v>#REF!</v>
      </c>
      <c r="Q24" s="129" t="e">
        <f>CONCATENATE(IF(ISBLANK($W$30),"             ",$W$30),"-",IF(#REF!=TRUE,TEXT(F24,"___.mm.yyyy"),TEXT(F24,"dd.mm.yyyy")))</f>
        <v>#REF!</v>
      </c>
      <c r="R24" s="129" t="e">
        <f t="shared" si="8"/>
        <v>#REF!</v>
      </c>
      <c r="S24" s="129" t="e">
        <f t="shared" si="9"/>
        <v>#REF!</v>
      </c>
      <c r="T24" s="129" t="e">
        <f t="shared" si="10"/>
        <v>#REF!</v>
      </c>
      <c r="U24" s="184" t="e">
        <f>CONCATENATE(IF(ISBLANK(W24),"","ID - "),W24,IF(ISBLANK(W24),""," Водитель"))</f>
        <v>#REF!</v>
      </c>
      <c r="V24" s="185" t="e">
        <f>CONCATENATE(IF(ISBLANK(W24),"","ID - "),W24,IF(ISBLANK(W24),""," Машинист"))</f>
        <v>#REF!</v>
      </c>
      <c r="W24" s="186" t="e">
        <f>IF(#REF!=X1,X69,IF(#REF!=X2,X91,IF(#REF!=X3,X113,IF(#REF!=X4,X135,IF(#REF!=X5,X157,IF(#REF!=X6,X179,IF(#REF!=X7,X201,IF(#REF!=X8,X223,IF(#REF!=X9,X245,IF(#REF!=X10,X267,IF(#REF!=X11,X289,IF(#REF!=X12,X311,IF(#REF!=X13,X333,IF(#REF!=X14,X355,IF(#REF!=X15,X377,IF(#REF!=X16,X399,IF(#REF!=X17,X421,IF(#REF!=X18,X443,IF(#REF!=X19,X465,IF(#REF!=X20,X487,IF(#REF!=X21,X509,IF(#REF!=X22,X531,IF(#REF!=X23,X553,IF(#REF!=X24,X575,IF(#REF!=X25,X597,IF(#REF!=X26,X619,IF(#REF!=X27,X641,IF(#REF!=X28,X663,IF(#REF!=X29,X685,IF(#REF!=X30,X707,IF(#REF!=X31,X729,IF(#REF!=X32,X751,IF(#REF!=X33,X773,IF(#REF!=X34,X795,IF(#REF!=X35,X817,IF(#REF!=X36,X839,IF(#REF!=X37,X861,IF(#REF!=X38,X883,IF(#REF!=X39,X905,IF(#REF!=X40,X927,IF(#REF!=X41,X949,IF(#REF!=X42,X971,IF(#REF!=X43,X993,IF(#REF!=X44,X1015,IF(#REF!=X45,X1037,IF(#REF!=X46,X1059,IF(#REF!=X47,X1081,IF(#REF!=X48,X1103,IF(#REF!=X49,X1125,IF(#REF!=X50,X1147,""))))))))))))))))))))))))))))))))))))))))))))))))))</f>
        <v>#REF!</v>
      </c>
      <c r="X24" s="132" t="str">
        <f>CONCATENATE("24: ",IF(ISTEXT(Y24),Y24,"-"))</f>
        <v>24: 0</v>
      </c>
      <c r="Y24" s="133" t="str">
        <f t="shared" si="0"/>
        <v>0</v>
      </c>
      <c r="Z24" s="133">
        <f>X573</f>
        <v>0</v>
      </c>
      <c r="AA24" s="133">
        <f>X562</f>
        <v>0</v>
      </c>
      <c r="AB24" s="133">
        <f>X577</f>
        <v>0</v>
      </c>
      <c r="AC24" s="133">
        <f>X566</f>
        <v>0</v>
      </c>
      <c r="AD24" s="133">
        <f>X569</f>
        <v>0</v>
      </c>
      <c r="AE24" s="129" t="e">
        <f>#REF!</f>
        <v>#REF!</v>
      </c>
      <c r="AF24" s="398" t="e">
        <f>#REF!</f>
        <v>#REF!</v>
      </c>
      <c r="AG24" s="218"/>
      <c r="AH24" s="164"/>
      <c r="AI24" s="150" t="e">
        <f>#REF!</f>
        <v>#REF!</v>
      </c>
      <c r="AJ24" s="151" t="e">
        <f>#REF!</f>
        <v>#REF!</v>
      </c>
      <c r="AK24" s="151" t="e">
        <f t="shared" si="11"/>
        <v>#REF!</v>
      </c>
      <c r="AL24" s="152" t="e">
        <f t="shared" si="12"/>
        <v>#REF!</v>
      </c>
      <c r="AM24" s="153" t="e">
        <f t="shared" si="13"/>
        <v>#REF!</v>
      </c>
      <c r="AN24" s="154" t="e">
        <f t="shared" si="14"/>
        <v>#REF!</v>
      </c>
      <c r="AO24" s="154" t="e">
        <f t="shared" si="15"/>
        <v>#REF!</v>
      </c>
      <c r="AP24" s="136" t="e">
        <f>#REF!</f>
        <v>#REF!</v>
      </c>
      <c r="AQ24" s="155" t="e">
        <f>#REF!</f>
        <v>#REF!</v>
      </c>
      <c r="AR24" s="155" t="e">
        <f t="shared" si="16"/>
        <v>#REF!</v>
      </c>
      <c r="AS24" s="156" t="e">
        <f t="shared" si="17"/>
        <v>#REF!</v>
      </c>
      <c r="AT24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",IF($AN$1=FALSE,(IF(#REF!=TRUE,"_____",TEXT(F24,"dd"))),""),TEXT(AN24," mmmm yyyy"),"    Время: ",TEXT(AL24,"HH:MM")),"")</f>
        <v>#REF!</v>
      </c>
      <c r="AU24" s="137" t="e">
        <f>IF($AU$1=TRUE,CONCATENATE("ВЫПУСК НА ЛИНИЮ ",$BB$9,"РАЗРЕШЕН
Дата: ",IF($AO$1=FALSE,(IF(#REF!=TRUE,"_____",TEXT(F24,"dd"))),""),TEXT(AO24," mmmm yyyy"),"   Время: ",TEXT(AS24,"HH:MM")),"")</f>
        <v>#REF!</v>
      </c>
      <c r="AV24" s="136" t="e">
        <f>#REF!</f>
        <v>#REF!</v>
      </c>
      <c r="AW24" s="136" t="e">
        <f>#REF!</f>
        <v>#REF!</v>
      </c>
      <c r="AX24" s="136" t="str">
        <f t="shared" si="18"/>
        <v/>
      </c>
      <c r="AY24" s="136" t="str">
        <f t="shared" si="19"/>
        <v/>
      </c>
      <c r="AZ24" s="136" t="str">
        <f t="shared" si="20"/>
        <v/>
      </c>
      <c r="BA24" s="136" t="str">
        <f t="shared" si="21"/>
        <v/>
      </c>
      <c r="BB24" s="136"/>
      <c r="BC24" s="136"/>
    </row>
    <row r="25" spans="1:55" ht="15.75" customHeight="1">
      <c r="A25" s="140">
        <v>24</v>
      </c>
      <c r="B25" s="141" t="e">
        <f>#REF!</f>
        <v>#REF!</v>
      </c>
      <c r="C25" s="142" t="e">
        <f>#REF!</f>
        <v>#REF!</v>
      </c>
      <c r="D25" s="141" t="e">
        <f>#REF!</f>
        <v>#REF!</v>
      </c>
      <c r="E25" s="143" t="e">
        <f>#REF!</f>
        <v>#REF!</v>
      </c>
      <c r="F25" s="158" t="e">
        <f t="shared" si="1"/>
        <v>#REF!</v>
      </c>
      <c r="G25" s="159" t="e">
        <f t="shared" si="2"/>
        <v>#REF!</v>
      </c>
      <c r="H25" s="160" t="e">
        <f>IF(#REF!=TRUE,"",TEXT(F25,"dd"))</f>
        <v>#REF!</v>
      </c>
      <c r="I25" s="161" t="e">
        <f t="shared" si="3"/>
        <v>#REF!</v>
      </c>
      <c r="J25" s="161" t="e">
        <f t="shared" si="4"/>
        <v>#REF!</v>
      </c>
      <c r="K25" s="161" t="e">
        <f>IF(#REF!=TRUE,"",TEXT(G25,"dd"))</f>
        <v>#REF!</v>
      </c>
      <c r="L25" s="161" t="e">
        <f t="shared" si="5"/>
        <v>#REF!</v>
      </c>
      <c r="M25" s="162" t="e">
        <f t="shared" si="6"/>
        <v>#REF!</v>
      </c>
      <c r="N25" s="129" t="e">
        <f>#REF!</f>
        <v>#REF!</v>
      </c>
      <c r="O25" s="129" t="e">
        <f>#REF!</f>
        <v>#REF!</v>
      </c>
      <c r="P25" s="129" t="e">
        <f t="shared" si="7"/>
        <v>#REF!</v>
      </c>
      <c r="Q25" s="129" t="e">
        <f>CONCATENATE(IF(ISBLANK($W$30),"             ",$W$30),"-",IF(#REF!=TRUE,TEXT(F25,"___.mm.yyyy"),TEXT(F25,"dd.mm.yyyy")))</f>
        <v>#REF!</v>
      </c>
      <c r="R25" s="129" t="e">
        <f t="shared" si="8"/>
        <v>#REF!</v>
      </c>
      <c r="S25" s="129" t="e">
        <f t="shared" si="9"/>
        <v>#REF!</v>
      </c>
      <c r="T25" s="129" t="e">
        <f t="shared" si="10"/>
        <v>#REF!</v>
      </c>
      <c r="U25" s="187" t="e">
        <f>CONCATENATE(IF(ISBLANK(W25),"","ID - "),W25,IF(ISBLANK(W25),""," Второй водитель"))</f>
        <v>#REF!</v>
      </c>
      <c r="V25" s="188" t="e">
        <f>CONCATENATE(IF(ISBLANK(W25),"","ID - "),W25,IF(ISBLANK(W25),""," Второй машинист"))</f>
        <v>#REF!</v>
      </c>
      <c r="W25" s="189" t="e">
        <f>IF(#REF!=X1,X73,IF(#REF!=X2,X95,IF(#REF!=X3,X117,IF(#REF!=X4,X139,IF(#REF!=X5,X161,IF(#REF!=X6,X183,IF(#REF!=X7,X205,IF(#REF!=X8,X227,IF(#REF!=X9,X249,IF(#REF!=X10,X271,IF(#REF!=X11,X293,IF(#REF!=X12,X315,IF(#REF!=X13,X337,IF(#REF!=X14,X359,IF(#REF!=X15,X381,IF(#REF!=X16,X403,IF(#REF!=X17,X425,IF(#REF!=X18,X447,IF(#REF!=X19,X469,IF(#REF!=X20,X491,IF(#REF!=X21,X513,IF(#REF!=X22,X535,IF(#REF!=X23,X557,IF(#REF!=X24,X579,IF(#REF!=X25,X601,IF(#REF!=X26,X623,IF(#REF!=X27,X645,IF(#REF!=X28,X667,IF(#REF!=X29,X689,IF(#REF!=X30,X711,IF(#REF!=X31,X733,IF(#REF!=X32,X755,IF(#REF!=X33,X777,IF(#REF!=X34,X799,IF(#REF!=X35,X821,IF(#REF!=X36,X843,IF(#REF!=X37,X865,IF(#REF!=X38,X887,IF(#REF!=X39,X909,IF(#REF!=X40,X931,IF(#REF!=X41,X953,IF(#REF!=X42,X975,IF(#REF!=X43,X997,IF(#REF!=X44,X1019,IF(#REF!=X45,X1041,IF(#REF!=X46,X1063,IF(#REF!=X47,X1085,IF(#REF!=X48,X1107,IF(#REF!=X49,X1129,IF(#REF!=X50,X1151,""))))))))))))))))))))))))))))))))))))))))))))))))))</f>
        <v>#REF!</v>
      </c>
      <c r="X25" s="132" t="str">
        <f>CONCATENATE("25: ",IF(ISTEXT(Y25),Y25,"-"))</f>
        <v>25: 0</v>
      </c>
      <c r="Y25" s="133" t="str">
        <f t="shared" si="0"/>
        <v>0</v>
      </c>
      <c r="Z25" s="133">
        <f>X595</f>
        <v>0</v>
      </c>
      <c r="AA25" s="133">
        <f>X584</f>
        <v>0</v>
      </c>
      <c r="AB25" s="133">
        <f>X599</f>
        <v>0</v>
      </c>
      <c r="AC25" s="133">
        <f>X588</f>
        <v>0</v>
      </c>
      <c r="AD25" s="133">
        <f>X591</f>
        <v>0</v>
      </c>
      <c r="AE25" s="129" t="e">
        <f>#REF!</f>
        <v>#REF!</v>
      </c>
      <c r="AF25" s="398" t="e">
        <f>#REF!</f>
        <v>#REF!</v>
      </c>
      <c r="AG25" s="218"/>
      <c r="AH25" s="164"/>
      <c r="AI25" s="150" t="e">
        <f>#REF!</f>
        <v>#REF!</v>
      </c>
      <c r="AJ25" s="151" t="e">
        <f>#REF!</f>
        <v>#REF!</v>
      </c>
      <c r="AK25" s="151" t="e">
        <f t="shared" si="11"/>
        <v>#REF!</v>
      </c>
      <c r="AL25" s="152" t="e">
        <f t="shared" si="12"/>
        <v>#REF!</v>
      </c>
      <c r="AM25" s="153" t="e">
        <f t="shared" si="13"/>
        <v>#REF!</v>
      </c>
      <c r="AN25" s="154" t="e">
        <f t="shared" si="14"/>
        <v>#REF!</v>
      </c>
      <c r="AO25" s="154" t="e">
        <f t="shared" si="15"/>
        <v>#REF!</v>
      </c>
      <c r="AP25" s="136" t="e">
        <f>#REF!</f>
        <v>#REF!</v>
      </c>
      <c r="AQ25" s="155" t="e">
        <f>#REF!</f>
        <v>#REF!</v>
      </c>
      <c r="AR25" s="155" t="e">
        <f t="shared" si="16"/>
        <v>#REF!</v>
      </c>
      <c r="AS25" s="156" t="e">
        <f t="shared" si="17"/>
        <v>#REF!</v>
      </c>
      <c r="AT25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",IF($AN$1=FALSE,(IF(#REF!=TRUE,"_____",TEXT(F25,"dd"))),""),TEXT(AN25," mmmm yyyy"),"    Время: ",TEXT(AL25,"HH:MM")),"")</f>
        <v>#REF!</v>
      </c>
      <c r="AU25" s="137" t="e">
        <f>IF($AU$1=TRUE,CONCATENATE("ВЫПУСК НА ЛИНИЮ ",$BB$9,"РАЗРЕШЕН
Дата: ",IF($AO$1=FALSE,(IF(#REF!=TRUE,"_____",TEXT(F25,"dd"))),""),TEXT(AO25," mmmm yyyy"),"   Время: ",TEXT(AS25,"HH:MM")),"")</f>
        <v>#REF!</v>
      </c>
      <c r="AV25" s="136" t="e">
        <f>#REF!</f>
        <v>#REF!</v>
      </c>
      <c r="AW25" s="136" t="e">
        <f>#REF!</f>
        <v>#REF!</v>
      </c>
      <c r="AX25" s="136" t="str">
        <f t="shared" si="18"/>
        <v/>
      </c>
      <c r="AY25" s="136" t="str">
        <f t="shared" si="19"/>
        <v/>
      </c>
      <c r="AZ25" s="136" t="str">
        <f t="shared" si="20"/>
        <v/>
      </c>
      <c r="BA25" s="136" t="str">
        <f t="shared" si="21"/>
        <v/>
      </c>
      <c r="BB25" s="136"/>
      <c r="BC25" s="136"/>
    </row>
    <row r="26" spans="1:55" ht="15.75" customHeight="1">
      <c r="A26" s="140">
        <v>25</v>
      </c>
      <c r="B26" s="141" t="e">
        <f>#REF!</f>
        <v>#REF!</v>
      </c>
      <c r="C26" s="142" t="e">
        <f>#REF!</f>
        <v>#REF!</v>
      </c>
      <c r="D26" s="141" t="e">
        <f>#REF!</f>
        <v>#REF!</v>
      </c>
      <c r="E26" s="143" t="e">
        <f>#REF!</f>
        <v>#REF!</v>
      </c>
      <c r="F26" s="158" t="e">
        <f t="shared" si="1"/>
        <v>#REF!</v>
      </c>
      <c r="G26" s="159" t="e">
        <f t="shared" si="2"/>
        <v>#REF!</v>
      </c>
      <c r="H26" s="160" t="e">
        <f>IF(#REF!=TRUE,"",TEXT(F26,"dd"))</f>
        <v>#REF!</v>
      </c>
      <c r="I26" s="161" t="e">
        <f t="shared" si="3"/>
        <v>#REF!</v>
      </c>
      <c r="J26" s="161" t="e">
        <f t="shared" si="4"/>
        <v>#REF!</v>
      </c>
      <c r="K26" s="161" t="e">
        <f>IF(#REF!=TRUE,"",TEXT(G26,"dd"))</f>
        <v>#REF!</v>
      </c>
      <c r="L26" s="161" t="e">
        <f t="shared" si="5"/>
        <v>#REF!</v>
      </c>
      <c r="M26" s="162" t="e">
        <f t="shared" si="6"/>
        <v>#REF!</v>
      </c>
      <c r="N26" s="129" t="e">
        <f>#REF!</f>
        <v>#REF!</v>
      </c>
      <c r="O26" s="129" t="e">
        <f>#REF!</f>
        <v>#REF!</v>
      </c>
      <c r="P26" s="129" t="e">
        <f t="shared" si="7"/>
        <v>#REF!</v>
      </c>
      <c r="Q26" s="129" t="e">
        <f>CONCATENATE(IF(ISBLANK($W$30),"             ",$W$30),"-",IF(#REF!=TRUE,TEXT(F26,"___.mm.yyyy"),TEXT(F26,"dd.mm.yyyy")))</f>
        <v>#REF!</v>
      </c>
      <c r="R26" s="129" t="e">
        <f t="shared" si="8"/>
        <v>#REF!</v>
      </c>
      <c r="S26" s="129" t="e">
        <f t="shared" si="9"/>
        <v>#REF!</v>
      </c>
      <c r="T26" s="129" t="e">
        <f t="shared" si="10"/>
        <v>#REF!</v>
      </c>
      <c r="U26" s="187" t="e">
        <f>CONCATENATE(IF(ISBLANK(W26),"","ID - "),W26,IF(ISBLANK(W26),""," Автомобиль"))</f>
        <v>#REF!</v>
      </c>
      <c r="V26" s="188" t="e">
        <f>CONCATENATE(IF(ISBLANK(W26),"","ID - "),W26,IF(ISBLANK(W26),""," Машина"))</f>
        <v>#REF!</v>
      </c>
      <c r="W26" s="189" t="e">
        <f>IF(#REF!=X1,X57,IF(#REF!=X2,X79,IF(#REF!=X3,X101,IF(#REF!=X4,X123,IF(#REF!=X5,X145,IF(#REF!=X6,X167,IF(#REF!=X7,X189,IF(#REF!=X8,X211,IF(#REF!=X9,X233,IF(#REF!=X10,X255,IF(#REF!=X11,X277,IF(#REF!=X12,X299,IF(#REF!=X13,X321,IF(#REF!=X14,X343,IF(#REF!=X15,X365,IF(#REF!=X16,X387,IF(#REF!=X17,X409,IF(#REF!=X18,X431,IF(#REF!=X19,X453,IF(#REF!=X20,X475,IF(#REF!=X21,X497,IF(#REF!=X22,X519,IF(#REF!=X23,X541,IF(#REF!=X24,X563,IF(#REF!=X25,X585,IF(#REF!=X26,X607,IF(#REF!=X27,X629,IF(#REF!=X28,X651,IF(#REF!=X29,X673,IF(#REF!=X30,X695,IF(#REF!=X31,X717,IF(#REF!=X32,X739,IF(#REF!=X33,X761,IF(#REF!=X34,X783,IF(#REF!=X35,X805,IF(#REF!=X36,X827,IF(#REF!=X37,X849,IF(#REF!=X38,X871,IF(#REF!=X39,X893,IF(#REF!=X40,X915,IF(#REF!=X41,X937,IF(#REF!=X42,X959,IF(#REF!=X43,X981,IF(#REF!=X44,X1003,IF(#REF!=X45,X1025,IF(#REF!=X46,X1047,IF(#REF!=X47,X1069,IF(#REF!=X48,X1091,IF(#REF!=X49,X1113,IF(#REF!=X50,X1135,""))))))))))))))))))))))))))))))))))))))))))))))))))</f>
        <v>#REF!</v>
      </c>
      <c r="X26" s="132" t="str">
        <f>CONCATENATE("26: ",IF(ISTEXT(Y26),Y26,"-"))</f>
        <v>26: 0</v>
      </c>
      <c r="Y26" s="133" t="str">
        <f t="shared" si="0"/>
        <v>0</v>
      </c>
      <c r="Z26" s="190">
        <f>X617</f>
        <v>0</v>
      </c>
      <c r="AA26" s="190">
        <f>X606</f>
        <v>0</v>
      </c>
      <c r="AB26" s="190">
        <f>X621</f>
        <v>0</v>
      </c>
      <c r="AC26" s="190">
        <f>X610</f>
        <v>0</v>
      </c>
      <c r="AD26" s="190">
        <f>X613</f>
        <v>0</v>
      </c>
      <c r="AE26" s="129" t="e">
        <f>#REF!</f>
        <v>#REF!</v>
      </c>
      <c r="AF26" s="398" t="e">
        <f>#REF!</f>
        <v>#REF!</v>
      </c>
      <c r="AG26" s="218"/>
      <c r="AH26" s="164"/>
      <c r="AI26" s="150" t="e">
        <f>#REF!</f>
        <v>#REF!</v>
      </c>
      <c r="AJ26" s="151" t="e">
        <f>#REF!</f>
        <v>#REF!</v>
      </c>
      <c r="AK26" s="151" t="e">
        <f t="shared" si="11"/>
        <v>#REF!</v>
      </c>
      <c r="AL26" s="152" t="e">
        <f t="shared" si="12"/>
        <v>#REF!</v>
      </c>
      <c r="AM26" s="153" t="e">
        <f t="shared" si="13"/>
        <v>#REF!</v>
      </c>
      <c r="AN26" s="154" t="e">
        <f t="shared" si="14"/>
        <v>#REF!</v>
      </c>
      <c r="AO26" s="154" t="e">
        <f t="shared" si="15"/>
        <v>#REF!</v>
      </c>
      <c r="AP26" s="136" t="e">
        <f>#REF!</f>
        <v>#REF!</v>
      </c>
      <c r="AQ26" s="155" t="e">
        <f>#REF!</f>
        <v>#REF!</v>
      </c>
      <c r="AR26" s="155" t="e">
        <f t="shared" si="16"/>
        <v>#REF!</v>
      </c>
      <c r="AS26" s="156" t="e">
        <f t="shared" si="17"/>
        <v>#REF!</v>
      </c>
      <c r="AT26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",IF($AN$1=FALSE,(IF(#REF!=TRUE,"_____",TEXT(F26,"dd"))),""),TEXT(AN26," mmmm yyyy"),"    Время: ",TEXT(AL26,"HH:MM")),"")</f>
        <v>#REF!</v>
      </c>
      <c r="AU26" s="137" t="e">
        <f>IF($AU$1=TRUE,CONCATENATE("ВЫПУСК НА ЛИНИЮ ",$BB$9,"РАЗРЕШЕН
Дата: ",IF($AO$1=FALSE,(IF(#REF!=TRUE,"_____",TEXT(F26,"dd"))),""),TEXT(AO26," mmmm yyyy"),"   Время: ",TEXT(AS26,"HH:MM")),"")</f>
        <v>#REF!</v>
      </c>
      <c r="AV26" s="136" t="e">
        <f>#REF!</f>
        <v>#REF!</v>
      </c>
      <c r="AW26" s="136" t="e">
        <f>#REF!</f>
        <v>#REF!</v>
      </c>
      <c r="AX26" s="136" t="str">
        <f t="shared" si="18"/>
        <v/>
      </c>
      <c r="AY26" s="136" t="str">
        <f t="shared" si="19"/>
        <v/>
      </c>
      <c r="AZ26" s="136" t="str">
        <f t="shared" si="20"/>
        <v/>
      </c>
      <c r="BA26" s="136" t="str">
        <f t="shared" si="21"/>
        <v/>
      </c>
      <c r="BB26" s="136"/>
      <c r="BC26" s="136"/>
    </row>
    <row r="27" spans="1:55" ht="15.75" customHeight="1">
      <c r="A27" s="140">
        <v>26</v>
      </c>
      <c r="B27" s="141" t="e">
        <f>#REF!</f>
        <v>#REF!</v>
      </c>
      <c r="C27" s="142" t="e">
        <f>#REF!</f>
        <v>#REF!</v>
      </c>
      <c r="D27" s="141" t="e">
        <f>#REF!</f>
        <v>#REF!</v>
      </c>
      <c r="E27" s="143" t="e">
        <f>#REF!</f>
        <v>#REF!</v>
      </c>
      <c r="F27" s="158" t="e">
        <f t="shared" si="1"/>
        <v>#REF!</v>
      </c>
      <c r="G27" s="159" t="e">
        <f t="shared" si="2"/>
        <v>#REF!</v>
      </c>
      <c r="H27" s="160" t="e">
        <f>IF(#REF!=TRUE,"",TEXT(F27,"dd"))</f>
        <v>#REF!</v>
      </c>
      <c r="I27" s="161" t="e">
        <f t="shared" si="3"/>
        <v>#REF!</v>
      </c>
      <c r="J27" s="161" t="e">
        <f t="shared" si="4"/>
        <v>#REF!</v>
      </c>
      <c r="K27" s="161" t="e">
        <f>IF(#REF!=TRUE,"",TEXT(G27,"dd"))</f>
        <v>#REF!</v>
      </c>
      <c r="L27" s="161" t="e">
        <f t="shared" si="5"/>
        <v>#REF!</v>
      </c>
      <c r="M27" s="162" t="e">
        <f t="shared" si="6"/>
        <v>#REF!</v>
      </c>
      <c r="N27" s="129" t="e">
        <f>#REF!</f>
        <v>#REF!</v>
      </c>
      <c r="O27" s="129" t="e">
        <f>#REF!</f>
        <v>#REF!</v>
      </c>
      <c r="P27" s="129" t="e">
        <f t="shared" si="7"/>
        <v>#REF!</v>
      </c>
      <c r="Q27" s="129" t="e">
        <f>CONCATENATE(IF(ISBLANK($W$30),"             ",$W$30),"-",IF(#REF!=TRUE,TEXT(F27,"___.mm.yyyy"),TEXT(F27,"dd.mm.yyyy")))</f>
        <v>#REF!</v>
      </c>
      <c r="R27" s="129" t="e">
        <f t="shared" si="8"/>
        <v>#REF!</v>
      </c>
      <c r="S27" s="129" t="e">
        <f t="shared" si="9"/>
        <v>#REF!</v>
      </c>
      <c r="T27" s="129" t="e">
        <f t="shared" si="10"/>
        <v>#REF!</v>
      </c>
      <c r="U27" s="399" t="e">
        <f>CONCATENATE(IF(ISBLANK(W27),"","ID - "),W27,IF(ISBLANK(W27),""," Прицеп"))</f>
        <v>#REF!</v>
      </c>
      <c r="V27" s="274"/>
      <c r="W27" s="189" t="e">
        <f>IF(#REF!=X1,X61,IF(#REF!=X2,X83,IF(#REF!=X3,X105,IF(#REF!=X4,X127,IF(#REF!=X5,X149,IF(#REF!=X6,X171,IF(#REF!=X7,X193,IF(#REF!=X8,X215,IF(#REF!=X9,X237,IF(#REF!=X10,X259,IF(#REF!=X11,X281,IF(#REF!=X12,X303,IF(#REF!=X13,X325,IF(#REF!=X14,X347,IF(#REF!=X15,X369,IF(#REF!=X16,X391,IF(#REF!=X17,X413,IF(#REF!=X18,X435,IF(#REF!=X19,X457,IF(#REF!=X20,X479,IF(#REF!=X21,X501,IF(#REF!=X22,X523,IF(#REF!=X23,X545,IF(#REF!=X24,X567,IF(#REF!=X25,X589,IF(#REF!=X26,X611,IF(#REF!=X27,X633,IF(#REF!=X28,X655,IF(#REF!=X29,X677,IF(#REF!=X30,X699,IF(#REF!=X31,X721,IF(#REF!=X32,X743,IF(#REF!=X33,X765,IF(#REF!=X34,X787,IF(#REF!=X35,X809,IF(#REF!=X36,X831,IF(#REF!=X37,X853,IF(#REF!=X38,X875,IF(#REF!=X39,X897,IF(#REF!=X40,X919,IF(#REF!=X41,X941,IF(#REF!=X42,X963,IF(#REF!=X43,X985,IF(#REF!=X44,X1007,IF(#REF!=X45,X1029,IF(#REF!=X46,X1051,IF(#REF!=X47,X1073,IF(#REF!=X48,X1095,IF(#REF!=X49,X1117,IF(#REF!=X50,X1139,""))))))))))))))))))))))))))))))))))))))))))))))))))</f>
        <v>#REF!</v>
      </c>
      <c r="X27" s="132" t="str">
        <f>CONCATENATE("27: ",IF(ISTEXT(Y27),Y27,"-"))</f>
        <v>27: 0</v>
      </c>
      <c r="Y27" s="133" t="str">
        <f t="shared" si="0"/>
        <v>0</v>
      </c>
      <c r="Z27" s="190">
        <f>X639</f>
        <v>0</v>
      </c>
      <c r="AA27" s="190">
        <f>X628</f>
        <v>0</v>
      </c>
      <c r="AB27" s="190">
        <f>X643</f>
        <v>0</v>
      </c>
      <c r="AC27" s="190">
        <f>X632</f>
        <v>0</v>
      </c>
      <c r="AD27" s="190">
        <f>X635</f>
        <v>0</v>
      </c>
      <c r="AE27" s="129" t="e">
        <f>#REF!</f>
        <v>#REF!</v>
      </c>
      <c r="AF27" s="398" t="e">
        <f>#REF!</f>
        <v>#REF!</v>
      </c>
      <c r="AG27" s="218"/>
      <c r="AH27" s="164"/>
      <c r="AI27" s="150" t="e">
        <f>#REF!</f>
        <v>#REF!</v>
      </c>
      <c r="AJ27" s="151" t="e">
        <f>#REF!</f>
        <v>#REF!</v>
      </c>
      <c r="AK27" s="151" t="e">
        <f t="shared" si="11"/>
        <v>#REF!</v>
      </c>
      <c r="AL27" s="152" t="e">
        <f t="shared" si="12"/>
        <v>#REF!</v>
      </c>
      <c r="AM27" s="153" t="e">
        <f t="shared" si="13"/>
        <v>#REF!</v>
      </c>
      <c r="AN27" s="154" t="e">
        <f t="shared" si="14"/>
        <v>#REF!</v>
      </c>
      <c r="AO27" s="154" t="e">
        <f t="shared" si="15"/>
        <v>#REF!</v>
      </c>
      <c r="AP27" s="136" t="e">
        <f>#REF!</f>
        <v>#REF!</v>
      </c>
      <c r="AQ27" s="155" t="e">
        <f>#REF!</f>
        <v>#REF!</v>
      </c>
      <c r="AR27" s="155" t="e">
        <f t="shared" si="16"/>
        <v>#REF!</v>
      </c>
      <c r="AS27" s="156" t="e">
        <f t="shared" si="17"/>
        <v>#REF!</v>
      </c>
      <c r="AT27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",IF($AN$1=FALSE,(IF(#REF!=TRUE,"_____",TEXT(F27,"dd"))),""),TEXT(AN27," mmmm yyyy"),"    Время: ",TEXT(AL27,"HH:MM")),"")</f>
        <v>#REF!</v>
      </c>
      <c r="AU27" s="137" t="e">
        <f>IF($AU$1=TRUE,CONCATENATE("ВЫПУСК НА ЛИНИЮ ",$BB$9,"РАЗРЕШЕН
Дата: ",IF($AO$1=FALSE,(IF(#REF!=TRUE,"_____",TEXT(F27,"dd"))),""),TEXT(AO27," mmmm yyyy"),"   Время: ",TEXT(AS27,"HH:MM")),"")</f>
        <v>#REF!</v>
      </c>
      <c r="AV27" s="136" t="e">
        <f>#REF!</f>
        <v>#REF!</v>
      </c>
      <c r="AW27" s="136" t="e">
        <f>#REF!</f>
        <v>#REF!</v>
      </c>
      <c r="AX27" s="136" t="str">
        <f t="shared" si="18"/>
        <v/>
      </c>
      <c r="AY27" s="136" t="str">
        <f t="shared" si="19"/>
        <v/>
      </c>
      <c r="AZ27" s="136" t="str">
        <f t="shared" si="20"/>
        <v/>
      </c>
      <c r="BA27" s="136" t="str">
        <f t="shared" si="21"/>
        <v/>
      </c>
      <c r="BB27" s="136"/>
      <c r="BC27" s="136"/>
    </row>
    <row r="28" spans="1:55" ht="15.75" customHeight="1">
      <c r="A28" s="140">
        <v>27</v>
      </c>
      <c r="B28" s="141" t="e">
        <f>#REF!</f>
        <v>#REF!</v>
      </c>
      <c r="C28" s="142" t="e">
        <f>#REF!</f>
        <v>#REF!</v>
      </c>
      <c r="D28" s="141" t="e">
        <f>#REF!</f>
        <v>#REF!</v>
      </c>
      <c r="E28" s="143" t="e">
        <f>#REF!</f>
        <v>#REF!</v>
      </c>
      <c r="F28" s="158" t="e">
        <f t="shared" si="1"/>
        <v>#REF!</v>
      </c>
      <c r="G28" s="159" t="e">
        <f t="shared" si="2"/>
        <v>#REF!</v>
      </c>
      <c r="H28" s="160" t="e">
        <f>IF(#REF!=TRUE,"",TEXT(F28,"dd"))</f>
        <v>#REF!</v>
      </c>
      <c r="I28" s="161" t="e">
        <f t="shared" si="3"/>
        <v>#REF!</v>
      </c>
      <c r="J28" s="161" t="e">
        <f t="shared" si="4"/>
        <v>#REF!</v>
      </c>
      <c r="K28" s="161" t="e">
        <f>IF(#REF!=TRUE,"",TEXT(G28,"dd"))</f>
        <v>#REF!</v>
      </c>
      <c r="L28" s="161" t="e">
        <f t="shared" si="5"/>
        <v>#REF!</v>
      </c>
      <c r="M28" s="162" t="e">
        <f t="shared" si="6"/>
        <v>#REF!</v>
      </c>
      <c r="N28" s="129" t="e">
        <f>#REF!</f>
        <v>#REF!</v>
      </c>
      <c r="O28" s="129" t="e">
        <f>#REF!</f>
        <v>#REF!</v>
      </c>
      <c r="P28" s="129" t="e">
        <f t="shared" si="7"/>
        <v>#REF!</v>
      </c>
      <c r="Q28" s="129" t="e">
        <f>CONCATENATE(IF(ISBLANK($W$30),"             ",$W$30),"-",IF(#REF!=TRUE,TEXT(F28,"___.mm.yyyy"),TEXT(F28,"dd.mm.yyyy")))</f>
        <v>#REF!</v>
      </c>
      <c r="R28" s="129" t="e">
        <f t="shared" si="8"/>
        <v>#REF!</v>
      </c>
      <c r="S28" s="129" t="e">
        <f t="shared" si="9"/>
        <v>#REF!</v>
      </c>
      <c r="T28" s="129" t="e">
        <f t="shared" si="10"/>
        <v>#REF!</v>
      </c>
      <c r="U28" s="399" t="e">
        <f>CONCATENATE(IF(ISBLANK(W28),"","ID - "),W28,IF(ISBLANK(W28),""," Прицеп 2"))</f>
        <v>#REF!</v>
      </c>
      <c r="V28" s="274"/>
      <c r="W28" s="191" t="e">
        <f>IF(#REF!=X1,X64,IF(#REF!=X2,X86,IF(#REF!=X3,X108,IF(#REF!=X4,X130,IF(#REF!=X5,X152,IF(#REF!=X6,X174,IF(#REF!=X7,X196,IF(#REF!=X8,X218,IF(#REF!=X9,X240,IF(#REF!=X10,X262,IF(#REF!=X11,X284,IF(#REF!=X12,X306,IF(#REF!=X13,X328,IF(#REF!=X14,X350,IF(#REF!=X15,X372,IF(#REF!=X16,X394,IF(#REF!=X17,X416,IF(#REF!=X18,X438,IF(#REF!=X19,X460,IF(#REF!=X20,X482,IF(#REF!=X21,X504,IF(#REF!=X22,X526,IF(#REF!=X23,X548,IF(#REF!=X24,X570,IF(#REF!=X25,X592,IF(#REF!=X26,X614,IF(#REF!=X27,X636,IF(#REF!=X28,X658,IF(#REF!=X29,X680,IF(#REF!=X30,X702,IF(#REF!=X31,X724,IF(#REF!=X32,X746,IF(#REF!=X33,X768,IF(#REF!=X34,X790,IF(#REF!=X35,X812,IF(#REF!=X36,X834,IF(#REF!=X37,X856,IF(#REF!=X38,X878,IF(#REF!=X39,X900,IF(#REF!=X40,X922,IF(#REF!=X41,X944,IF(#REF!=X42,X966,IF(#REF!=X43,X988,IF(#REF!=X44,X1010,IF(#REF!=X45,X1032,IF(#REF!=X46,X1054,IF(#REF!=X47,X1076,IF(#REF!=X48,X1098,IF(#REF!=X49,X1120,IF(#REF!=X50,X1142,""))))))))))))))))))))))))))))))))))))))))))))))))))</f>
        <v>#REF!</v>
      </c>
      <c r="X28" s="132" t="str">
        <f>CONCATENATE("28: ",IF(ISTEXT(Y28),Y28,"-"))</f>
        <v>28: 0</v>
      </c>
      <c r="Y28" s="133" t="str">
        <f t="shared" si="0"/>
        <v>0</v>
      </c>
      <c r="Z28" s="190">
        <f>X661</f>
        <v>0</v>
      </c>
      <c r="AA28" s="190">
        <f>X650</f>
        <v>0</v>
      </c>
      <c r="AB28" s="190">
        <f>X665</f>
        <v>0</v>
      </c>
      <c r="AC28" s="190">
        <f>X654</f>
        <v>0</v>
      </c>
      <c r="AD28" s="190">
        <f>X657</f>
        <v>0</v>
      </c>
      <c r="AE28" s="129" t="e">
        <f>#REF!</f>
        <v>#REF!</v>
      </c>
      <c r="AF28" s="398" t="e">
        <f>#REF!</f>
        <v>#REF!</v>
      </c>
      <c r="AG28" s="218"/>
      <c r="AH28" s="164"/>
      <c r="AI28" s="150" t="e">
        <f>#REF!</f>
        <v>#REF!</v>
      </c>
      <c r="AJ28" s="151" t="e">
        <f>#REF!</f>
        <v>#REF!</v>
      </c>
      <c r="AK28" s="151" t="e">
        <f t="shared" si="11"/>
        <v>#REF!</v>
      </c>
      <c r="AL28" s="152" t="e">
        <f t="shared" si="12"/>
        <v>#REF!</v>
      </c>
      <c r="AM28" s="153" t="e">
        <f t="shared" si="13"/>
        <v>#REF!</v>
      </c>
      <c r="AN28" s="154" t="e">
        <f t="shared" si="14"/>
        <v>#REF!</v>
      </c>
      <c r="AO28" s="154" t="e">
        <f t="shared" si="15"/>
        <v>#REF!</v>
      </c>
      <c r="AP28" s="136" t="e">
        <f>#REF!</f>
        <v>#REF!</v>
      </c>
      <c r="AQ28" s="155" t="e">
        <f>#REF!</f>
        <v>#REF!</v>
      </c>
      <c r="AR28" s="155" t="e">
        <f t="shared" si="16"/>
        <v>#REF!</v>
      </c>
      <c r="AS28" s="156" t="e">
        <f t="shared" si="17"/>
        <v>#REF!</v>
      </c>
      <c r="AT28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",IF($AN$1=FALSE,(IF(#REF!=TRUE,"_____",TEXT(F28,"dd"))),""),TEXT(AN28," mmmm yyyy"),"    Время: ",TEXT(AL28,"HH:MM")),"")</f>
        <v>#REF!</v>
      </c>
      <c r="AU28" s="137" t="e">
        <f>IF($AU$1=TRUE,CONCATENATE("ВЫПУСК НА ЛИНИЮ ",$BB$9,"РАЗРЕШЕН
Дата: ",IF($AO$1=FALSE,(IF(#REF!=TRUE,"_____",TEXT(F28,"dd"))),""),TEXT(AO28," mmmm yyyy"),"   Время: ",TEXT(AS28,"HH:MM")),"")</f>
        <v>#REF!</v>
      </c>
      <c r="AV28" s="136" t="e">
        <f>#REF!</f>
        <v>#REF!</v>
      </c>
      <c r="AW28" s="136" t="e">
        <f>#REF!</f>
        <v>#REF!</v>
      </c>
      <c r="AX28" s="136" t="str">
        <f t="shared" si="18"/>
        <v/>
      </c>
      <c r="AY28" s="136" t="str">
        <f t="shared" si="19"/>
        <v/>
      </c>
      <c r="AZ28" s="136" t="str">
        <f t="shared" si="20"/>
        <v/>
      </c>
      <c r="BA28" s="136" t="str">
        <f t="shared" si="21"/>
        <v/>
      </c>
      <c r="BB28" s="136"/>
      <c r="BC28" s="136"/>
    </row>
    <row r="29" spans="1:55" ht="15.75" customHeight="1">
      <c r="A29" s="140">
        <v>28</v>
      </c>
      <c r="B29" s="141" t="e">
        <f>#REF!</f>
        <v>#REF!</v>
      </c>
      <c r="C29" s="142" t="e">
        <f>#REF!</f>
        <v>#REF!</v>
      </c>
      <c r="D29" s="141" t="e">
        <f>#REF!</f>
        <v>#REF!</v>
      </c>
      <c r="E29" s="143" t="e">
        <f>#REF!</f>
        <v>#REF!</v>
      </c>
      <c r="F29" s="158" t="e">
        <f t="shared" si="1"/>
        <v>#REF!</v>
      </c>
      <c r="G29" s="159" t="e">
        <f t="shared" si="2"/>
        <v>#REF!</v>
      </c>
      <c r="H29" s="160" t="e">
        <f>IF(#REF!=TRUE,"",TEXT(F29,"dd"))</f>
        <v>#REF!</v>
      </c>
      <c r="I29" s="161" t="e">
        <f t="shared" si="3"/>
        <v>#REF!</v>
      </c>
      <c r="J29" s="161" t="e">
        <f t="shared" si="4"/>
        <v>#REF!</v>
      </c>
      <c r="K29" s="161" t="e">
        <f>IF(#REF!=TRUE,"",TEXT(G29,"dd"))</f>
        <v>#REF!</v>
      </c>
      <c r="L29" s="161" t="e">
        <f t="shared" si="5"/>
        <v>#REF!</v>
      </c>
      <c r="M29" s="162" t="e">
        <f t="shared" si="6"/>
        <v>#REF!</v>
      </c>
      <c r="N29" s="129" t="e">
        <f>#REF!</f>
        <v>#REF!</v>
      </c>
      <c r="O29" s="129" t="e">
        <f>#REF!</f>
        <v>#REF!</v>
      </c>
      <c r="P29" s="129" t="e">
        <f t="shared" si="7"/>
        <v>#REF!</v>
      </c>
      <c r="Q29" s="129" t="e">
        <f>CONCATENATE(IF(ISBLANK($W$30),"             ",$W$30),"-",IF(#REF!=TRUE,TEXT(F29,"___.mm.yyyy"),TEXT(F29,"dd.mm.yyyy")))</f>
        <v>#REF!</v>
      </c>
      <c r="R29" s="129" t="e">
        <f t="shared" si="8"/>
        <v>#REF!</v>
      </c>
      <c r="S29" s="129" t="e">
        <f t="shared" si="9"/>
        <v>#REF!</v>
      </c>
      <c r="T29" s="129" t="e">
        <f t="shared" si="10"/>
        <v>#REF!</v>
      </c>
      <c r="U29" s="192" t="e">
        <f>CONCATENATE(U24,IF(ISBLANK(W25),"","
"),U25,IF(ISBLANK(W26),"","
"),U26,IF(ISBLANK(W27),"","
"),U27,IF(ISBLANK(W28),"",", "),U28)</f>
        <v>#REF!</v>
      </c>
      <c r="V29" s="130" t="e">
        <f>CONCATENATE(V24,IF(ISBLANK(W25),"","
"),V25,IF(ISBLANK(W26),"","
"),V26,IF(ISBLANK(W27),"","
"),U27,IF(ISBLANK(W28),"",", "),U28)</f>
        <v>#REF!</v>
      </c>
      <c r="W29" s="193"/>
      <c r="X29" s="132" t="str">
        <f>CONCATENATE("29: ",IF(ISTEXT(Y29),Y29,"-"))</f>
        <v>29: 0</v>
      </c>
      <c r="Y29" s="133" t="str">
        <f t="shared" si="0"/>
        <v>0</v>
      </c>
      <c r="Z29" s="190">
        <f>X683</f>
        <v>0</v>
      </c>
      <c r="AA29" s="190">
        <f>X672</f>
        <v>0</v>
      </c>
      <c r="AB29" s="190">
        <f>X687</f>
        <v>0</v>
      </c>
      <c r="AC29" s="190">
        <f>X676</f>
        <v>0</v>
      </c>
      <c r="AD29" s="190">
        <f>X679</f>
        <v>0</v>
      </c>
      <c r="AE29" s="129" t="e">
        <f>#REF!</f>
        <v>#REF!</v>
      </c>
      <c r="AF29" s="398" t="e">
        <f>#REF!</f>
        <v>#REF!</v>
      </c>
      <c r="AG29" s="218"/>
      <c r="AH29" s="164"/>
      <c r="AI29" s="150" t="e">
        <f>#REF!</f>
        <v>#REF!</v>
      </c>
      <c r="AJ29" s="151" t="e">
        <f>#REF!</f>
        <v>#REF!</v>
      </c>
      <c r="AK29" s="151" t="e">
        <f t="shared" si="11"/>
        <v>#REF!</v>
      </c>
      <c r="AL29" s="152" t="e">
        <f t="shared" si="12"/>
        <v>#REF!</v>
      </c>
      <c r="AM29" s="153" t="e">
        <f t="shared" si="13"/>
        <v>#REF!</v>
      </c>
      <c r="AN29" s="154" t="e">
        <f t="shared" si="14"/>
        <v>#REF!</v>
      </c>
      <c r="AO29" s="154" t="e">
        <f t="shared" si="15"/>
        <v>#REF!</v>
      </c>
      <c r="AP29" s="136" t="e">
        <f>#REF!</f>
        <v>#REF!</v>
      </c>
      <c r="AQ29" s="155" t="e">
        <f>#REF!</f>
        <v>#REF!</v>
      </c>
      <c r="AR29" s="155" t="e">
        <f t="shared" si="16"/>
        <v>#REF!</v>
      </c>
      <c r="AS29" s="156" t="e">
        <f t="shared" si="17"/>
        <v>#REF!</v>
      </c>
      <c r="AT29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",IF($AN$1=FALSE,(IF(#REF!=TRUE,"_____",TEXT(F29,"dd"))),""),TEXT(AN29," mmmm yyyy"),"    Время: ",TEXT(AL29,"HH:MM")),"")</f>
        <v>#REF!</v>
      </c>
      <c r="AU29" s="137" t="e">
        <f>IF($AU$1=TRUE,CONCATENATE("ВЫПУСК НА ЛИНИЮ ",$BB$9,"РАЗРЕШЕН
Дата: ",IF($AO$1=FALSE,(IF(#REF!=TRUE,"_____",TEXT(F29,"dd"))),""),TEXT(AO29," mmmm yyyy"),"   Время: ",TEXT(AS29,"HH:MM")),"")</f>
        <v>#REF!</v>
      </c>
      <c r="AV29" s="136" t="e">
        <f>#REF!</f>
        <v>#REF!</v>
      </c>
      <c r="AW29" s="136" t="e">
        <f>#REF!</f>
        <v>#REF!</v>
      </c>
      <c r="AX29" s="136" t="str">
        <f t="shared" si="18"/>
        <v/>
      </c>
      <c r="AY29" s="136" t="str">
        <f t="shared" si="19"/>
        <v/>
      </c>
      <c r="AZ29" s="136" t="str">
        <f t="shared" si="20"/>
        <v/>
      </c>
      <c r="BA29" s="136" t="str">
        <f t="shared" si="21"/>
        <v/>
      </c>
      <c r="BB29" s="136"/>
      <c r="BC29" s="136"/>
    </row>
    <row r="30" spans="1:55" ht="15.75" customHeight="1">
      <c r="A30" s="140">
        <v>29</v>
      </c>
      <c r="B30" s="141" t="e">
        <f>#REF!</f>
        <v>#REF!</v>
      </c>
      <c r="C30" s="142" t="e">
        <f>#REF!</f>
        <v>#REF!</v>
      </c>
      <c r="D30" s="141" t="e">
        <f>#REF!</f>
        <v>#REF!</v>
      </c>
      <c r="E30" s="143" t="e">
        <f>#REF!</f>
        <v>#REF!</v>
      </c>
      <c r="F30" s="158" t="e">
        <f t="shared" si="1"/>
        <v>#REF!</v>
      </c>
      <c r="G30" s="159" t="e">
        <f t="shared" si="2"/>
        <v>#REF!</v>
      </c>
      <c r="H30" s="160" t="e">
        <f>IF(#REF!=TRUE,"",TEXT(F30,"dd"))</f>
        <v>#REF!</v>
      </c>
      <c r="I30" s="161" t="e">
        <f t="shared" si="3"/>
        <v>#REF!</v>
      </c>
      <c r="J30" s="161" t="e">
        <f t="shared" si="4"/>
        <v>#REF!</v>
      </c>
      <c r="K30" s="161" t="e">
        <f>IF(#REF!=TRUE,"",TEXT(G30,"dd"))</f>
        <v>#REF!</v>
      </c>
      <c r="L30" s="161" t="e">
        <f t="shared" si="5"/>
        <v>#REF!</v>
      </c>
      <c r="M30" s="162" t="e">
        <f t="shared" si="6"/>
        <v>#REF!</v>
      </c>
      <c r="N30" s="129" t="e">
        <f>#REF!</f>
        <v>#REF!</v>
      </c>
      <c r="O30" s="129" t="e">
        <f>#REF!</f>
        <v>#REF!</v>
      </c>
      <c r="P30" s="129" t="e">
        <f t="shared" si="7"/>
        <v>#REF!</v>
      </c>
      <c r="Q30" s="129" t="e">
        <f>CONCATENATE(IF(ISBLANK($W$30),"             ",$W$30),"-",IF(#REF!=TRUE,TEXT(F30,"___.mm.yyyy"),TEXT(F30,"dd.mm.yyyy")))</f>
        <v>#REF!</v>
      </c>
      <c r="R30" s="129" t="e">
        <f t="shared" si="8"/>
        <v>#REF!</v>
      </c>
      <c r="S30" s="129" t="e">
        <f t="shared" si="9"/>
        <v>#REF!</v>
      </c>
      <c r="T30" s="129" t="e">
        <f t="shared" si="10"/>
        <v>#REF!</v>
      </c>
      <c r="U30" s="400" t="e">
        <f>CONCATENATE(W24,IF(ISBLANK(W25),"","; "),W25)</f>
        <v>#REF!</v>
      </c>
      <c r="V30" s="218"/>
      <c r="W30" s="194" t="e">
        <f>IF(ISBLANK(W26),W24,W26)</f>
        <v>#REF!</v>
      </c>
      <c r="X30" s="132" t="str">
        <f>CONCATENATE("30: ",IF(ISTEXT(Y30),Y30,"-"))</f>
        <v>30: 0</v>
      </c>
      <c r="Y30" s="133" t="str">
        <f t="shared" si="0"/>
        <v>0</v>
      </c>
      <c r="Z30" s="190">
        <f>X705</f>
        <v>0</v>
      </c>
      <c r="AA30" s="190">
        <f>X694</f>
        <v>0</v>
      </c>
      <c r="AB30" s="190">
        <f>X709</f>
        <v>0</v>
      </c>
      <c r="AC30" s="190">
        <f>X698</f>
        <v>0</v>
      </c>
      <c r="AD30" s="190">
        <f>X701</f>
        <v>0</v>
      </c>
      <c r="AE30" s="129" t="e">
        <f>#REF!</f>
        <v>#REF!</v>
      </c>
      <c r="AF30" s="398" t="e">
        <f>#REF!</f>
        <v>#REF!</v>
      </c>
      <c r="AG30" s="218"/>
      <c r="AH30" s="164"/>
      <c r="AI30" s="150" t="e">
        <f>#REF!</f>
        <v>#REF!</v>
      </c>
      <c r="AJ30" s="151" t="e">
        <f>#REF!</f>
        <v>#REF!</v>
      </c>
      <c r="AK30" s="151" t="e">
        <f t="shared" si="11"/>
        <v>#REF!</v>
      </c>
      <c r="AL30" s="152" t="e">
        <f t="shared" si="12"/>
        <v>#REF!</v>
      </c>
      <c r="AM30" s="153" t="e">
        <f t="shared" si="13"/>
        <v>#REF!</v>
      </c>
      <c r="AN30" s="154" t="e">
        <f t="shared" si="14"/>
        <v>#REF!</v>
      </c>
      <c r="AO30" s="154" t="e">
        <f t="shared" si="15"/>
        <v>#REF!</v>
      </c>
      <c r="AP30" s="136" t="e">
        <f>#REF!</f>
        <v>#REF!</v>
      </c>
      <c r="AQ30" s="155" t="e">
        <f>#REF!</f>
        <v>#REF!</v>
      </c>
      <c r="AR30" s="155" t="e">
        <f t="shared" si="16"/>
        <v>#REF!</v>
      </c>
      <c r="AS30" s="156" t="e">
        <f t="shared" si="17"/>
        <v>#REF!</v>
      </c>
      <c r="AT30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",IF($AN$1=FALSE,(IF(#REF!=TRUE,"_____",TEXT(F30,"dd"))),""),TEXT(AN30," mmmm yyyy"),"    Время: ",TEXT(AL30,"HH:MM")),"")</f>
        <v>#REF!</v>
      </c>
      <c r="AU30" s="137" t="e">
        <f>IF($AU$1=TRUE,CONCATENATE("ВЫПУСК НА ЛИНИЮ ",$BB$9,"РАЗРЕШЕН
Дата: ",IF($AO$1=FALSE,(IF(#REF!=TRUE,"_____",TEXT(F30,"dd"))),""),TEXT(AO30," mmmm yyyy"),"   Время: ",TEXT(AS30,"HH:MM")),"")</f>
        <v>#REF!</v>
      </c>
      <c r="AV30" s="136" t="e">
        <f>#REF!</f>
        <v>#REF!</v>
      </c>
      <c r="AW30" s="136" t="e">
        <f>#REF!</f>
        <v>#REF!</v>
      </c>
      <c r="AX30" s="136" t="str">
        <f t="shared" si="18"/>
        <v/>
      </c>
      <c r="AY30" s="136" t="str">
        <f t="shared" si="19"/>
        <v/>
      </c>
      <c r="AZ30" s="136" t="str">
        <f t="shared" si="20"/>
        <v/>
      </c>
      <c r="BA30" s="136" t="str">
        <f t="shared" si="21"/>
        <v/>
      </c>
      <c r="BB30" s="136"/>
      <c r="BC30" s="136"/>
    </row>
    <row r="31" spans="1:55" ht="15.75" customHeight="1">
      <c r="A31" s="140">
        <v>30</v>
      </c>
      <c r="B31" s="141" t="e">
        <f>#REF!</f>
        <v>#REF!</v>
      </c>
      <c r="C31" s="142" t="e">
        <f>#REF!</f>
        <v>#REF!</v>
      </c>
      <c r="D31" s="141" t="e">
        <f>#REF!</f>
        <v>#REF!</v>
      </c>
      <c r="E31" s="143" t="e">
        <f>#REF!</f>
        <v>#REF!</v>
      </c>
      <c r="F31" s="158" t="e">
        <f t="shared" si="1"/>
        <v>#REF!</v>
      </c>
      <c r="G31" s="159" t="e">
        <f t="shared" si="2"/>
        <v>#REF!</v>
      </c>
      <c r="H31" s="160" t="e">
        <f>IF(#REF!=TRUE,"",TEXT(F31,"dd"))</f>
        <v>#REF!</v>
      </c>
      <c r="I31" s="161" t="e">
        <f t="shared" si="3"/>
        <v>#REF!</v>
      </c>
      <c r="J31" s="161" t="e">
        <f t="shared" si="4"/>
        <v>#REF!</v>
      </c>
      <c r="K31" s="161" t="e">
        <f>IF(#REF!=TRUE,"",TEXT(G31,"dd"))</f>
        <v>#REF!</v>
      </c>
      <c r="L31" s="161" t="e">
        <f t="shared" si="5"/>
        <v>#REF!</v>
      </c>
      <c r="M31" s="162" t="e">
        <f t="shared" si="6"/>
        <v>#REF!</v>
      </c>
      <c r="N31" s="129" t="e">
        <f>#REF!</f>
        <v>#REF!</v>
      </c>
      <c r="O31" s="129" t="e">
        <f>#REF!</f>
        <v>#REF!</v>
      </c>
      <c r="P31" s="129" t="e">
        <f t="shared" si="7"/>
        <v>#REF!</v>
      </c>
      <c r="Q31" s="129" t="e">
        <f>CONCATENATE(IF(ISBLANK($W$30),"             ",$W$30),"-",IF(#REF!=TRUE,TEXT(F31,"___.mm.yyyy"),TEXT(F31,"dd.mm.yyyy")))</f>
        <v>#REF!</v>
      </c>
      <c r="R31" s="129" t="e">
        <f t="shared" si="8"/>
        <v>#REF!</v>
      </c>
      <c r="S31" s="129" t="e">
        <f t="shared" si="9"/>
        <v>#REF!</v>
      </c>
      <c r="T31" s="129" t="e">
        <f t="shared" si="10"/>
        <v>#REF!</v>
      </c>
      <c r="U31" s="169"/>
      <c r="W31" s="177"/>
      <c r="X31" s="132" t="str">
        <f>CONCATENATE("31: ",IF(ISTEXT(Y31),Y31,"-"))</f>
        <v>31: 0</v>
      </c>
      <c r="Y31" s="133" t="str">
        <f t="shared" si="0"/>
        <v>0</v>
      </c>
      <c r="Z31" s="190">
        <f>X727</f>
        <v>0</v>
      </c>
      <c r="AA31" s="190">
        <f>X716</f>
        <v>0</v>
      </c>
      <c r="AB31" s="190">
        <f>X731</f>
        <v>0</v>
      </c>
      <c r="AC31" s="190">
        <f>X720</f>
        <v>0</v>
      </c>
      <c r="AD31" s="190">
        <f>X723</f>
        <v>0</v>
      </c>
      <c r="AH31" s="164"/>
      <c r="AI31" s="150" t="e">
        <f>#REF!</f>
        <v>#REF!</v>
      </c>
      <c r="AJ31" s="151" t="e">
        <f>#REF!</f>
        <v>#REF!</v>
      </c>
      <c r="AK31" s="151" t="e">
        <f t="shared" si="11"/>
        <v>#REF!</v>
      </c>
      <c r="AL31" s="152" t="e">
        <f t="shared" si="12"/>
        <v>#REF!</v>
      </c>
      <c r="AM31" s="153" t="e">
        <f t="shared" si="13"/>
        <v>#REF!</v>
      </c>
      <c r="AN31" s="154" t="e">
        <f t="shared" si="14"/>
        <v>#REF!</v>
      </c>
      <c r="AO31" s="154" t="e">
        <f t="shared" si="15"/>
        <v>#REF!</v>
      </c>
      <c r="AP31" s="136" t="e">
        <f>#REF!</f>
        <v>#REF!</v>
      </c>
      <c r="AQ31" s="155" t="e">
        <f>#REF!</f>
        <v>#REF!</v>
      </c>
      <c r="AR31" s="155" t="e">
        <f t="shared" si="16"/>
        <v>#REF!</v>
      </c>
      <c r="AS31" s="156" t="e">
        <f t="shared" si="17"/>
        <v>#REF!</v>
      </c>
      <c r="AT31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",IF($AN$1=FALSE,(IF(#REF!=TRUE,"_____",TEXT(F31,"dd"))),""),TEXT(AN31," mmmm yyyy"),"    Время: ",TEXT(AL31,"HH:MM")),"")</f>
        <v>#REF!</v>
      </c>
      <c r="AU31" s="137" t="e">
        <f>IF($AU$1=TRUE,CONCATENATE("ВЫПУСК НА ЛИНИЮ ",$BB$9,"РАЗРЕШЕН
Дата: ",IF($AO$1=FALSE,(IF(#REF!=TRUE,"_____",TEXT(F31,"dd"))),""),TEXT(AO31," mmmm yyyy"),"   Время: ",TEXT(AS31,"HH:MM")),"")</f>
        <v>#REF!</v>
      </c>
      <c r="AV31" s="136" t="e">
        <f>#REF!</f>
        <v>#REF!</v>
      </c>
      <c r="AW31" s="136" t="e">
        <f>#REF!</f>
        <v>#REF!</v>
      </c>
      <c r="AX31" s="136" t="str">
        <f t="shared" si="18"/>
        <v/>
      </c>
      <c r="AY31" s="136" t="str">
        <f t="shared" si="19"/>
        <v/>
      </c>
      <c r="AZ31" s="136" t="str">
        <f t="shared" si="20"/>
        <v/>
      </c>
      <c r="BA31" s="136" t="str">
        <f t="shared" si="21"/>
        <v/>
      </c>
      <c r="BB31" s="136"/>
      <c r="BC31" s="136"/>
    </row>
    <row r="32" spans="1:55" ht="15.75" customHeight="1">
      <c r="A32" s="140">
        <v>31</v>
      </c>
      <c r="B32" s="141" t="e">
        <f>#REF!</f>
        <v>#REF!</v>
      </c>
      <c r="C32" s="142" t="e">
        <f>#REF!</f>
        <v>#REF!</v>
      </c>
      <c r="D32" s="141" t="e">
        <f>#REF!</f>
        <v>#REF!</v>
      </c>
      <c r="E32" s="143" t="e">
        <f>#REF!</f>
        <v>#REF!</v>
      </c>
      <c r="F32" s="195" t="e">
        <f t="shared" si="1"/>
        <v>#REF!</v>
      </c>
      <c r="G32" s="196" t="e">
        <f t="shared" si="2"/>
        <v>#REF!</v>
      </c>
      <c r="H32" s="197" t="e">
        <f>IF(#REF!=TRUE,"",TEXT(F32,"dd"))</f>
        <v>#REF!</v>
      </c>
      <c r="I32" s="198" t="e">
        <f t="shared" si="3"/>
        <v>#REF!</v>
      </c>
      <c r="J32" s="198" t="e">
        <f t="shared" si="4"/>
        <v>#REF!</v>
      </c>
      <c r="K32" s="198" t="e">
        <f>IF(#REF!=TRUE,"",TEXT(G32,"dd"))</f>
        <v>#REF!</v>
      </c>
      <c r="L32" s="198" t="e">
        <f t="shared" si="5"/>
        <v>#REF!</v>
      </c>
      <c r="M32" s="199" t="e">
        <f t="shared" si="6"/>
        <v>#REF!</v>
      </c>
      <c r="N32" s="129" t="e">
        <f>#REF!</f>
        <v>#REF!</v>
      </c>
      <c r="O32" s="129" t="e">
        <f>#REF!</f>
        <v>#REF!</v>
      </c>
      <c r="P32" s="129" t="e">
        <f t="shared" si="7"/>
        <v>#REF!</v>
      </c>
      <c r="Q32" s="129" t="e">
        <f>CONCATENATE(IF(ISBLANK($W$30),"             ",$W$30),"-",IF(#REF!=TRUE,TEXT(F32,"___.mm.yyyy"),TEXT(F32,"dd.mm.yyyy")))</f>
        <v>#REF!</v>
      </c>
      <c r="R32" s="129" t="e">
        <f t="shared" si="8"/>
        <v>#REF!</v>
      </c>
      <c r="S32" s="129" t="e">
        <f t="shared" si="9"/>
        <v>#REF!</v>
      </c>
      <c r="T32" s="129" t="e">
        <f t="shared" si="10"/>
        <v>#REF!</v>
      </c>
      <c r="U32" s="200"/>
      <c r="V32" s="179"/>
      <c r="W32" s="180"/>
      <c r="X32" s="132" t="str">
        <f>CONCATENATE("32: ",IF(ISTEXT(Y32),Y32,"-"))</f>
        <v>32: 0</v>
      </c>
      <c r="Y32" s="133" t="str">
        <f t="shared" si="0"/>
        <v>0</v>
      </c>
      <c r="Z32" s="190">
        <f>X749</f>
        <v>0</v>
      </c>
      <c r="AA32" s="190">
        <f>X738</f>
        <v>0</v>
      </c>
      <c r="AB32" s="190">
        <f>X753</f>
        <v>0</v>
      </c>
      <c r="AC32" s="190">
        <f>X742</f>
        <v>0</v>
      </c>
      <c r="AD32" s="190">
        <f>X745</f>
        <v>0</v>
      </c>
      <c r="AH32" s="164"/>
      <c r="AI32" s="150" t="e">
        <f>#REF!</f>
        <v>#REF!</v>
      </c>
      <c r="AJ32" s="151" t="e">
        <f>#REF!</f>
        <v>#REF!</v>
      </c>
      <c r="AK32" s="151" t="e">
        <f t="shared" si="11"/>
        <v>#REF!</v>
      </c>
      <c r="AL32" s="152" t="e">
        <f t="shared" si="12"/>
        <v>#REF!</v>
      </c>
      <c r="AM32" s="153" t="e">
        <f t="shared" si="13"/>
        <v>#REF!</v>
      </c>
      <c r="AN32" s="154" t="e">
        <f t="shared" si="14"/>
        <v>#REF!</v>
      </c>
      <c r="AO32" s="154" t="e">
        <f t="shared" si="15"/>
        <v>#REF!</v>
      </c>
      <c r="AP32" s="136" t="e">
        <f>#REF!</f>
        <v>#REF!</v>
      </c>
      <c r="AQ32" s="155" t="e">
        <f>#REF!</f>
        <v>#REF!</v>
      </c>
      <c r="AR32" s="155" t="e">
        <f t="shared" si="16"/>
        <v>#REF!</v>
      </c>
      <c r="AS32" s="156" t="e">
        <f t="shared" si="17"/>
        <v>#REF!</v>
      </c>
      <c r="AT32" s="137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",IF($AN$1=FALSE,(IF(#REF!=TRUE,"_____",TEXT(F32,"dd"))),""),TEXT(AN32," mmmm yyyy"),"    Время: ",TEXT(AL32,"HH:MM")),"")</f>
        <v>#REF!</v>
      </c>
      <c r="AU32" s="137" t="e">
        <f>IF($AU$1=TRUE,CONCATENATE("ВЫПУСК НА ЛИНИЮ ",$BB$9,"РАЗРЕШЕН
Дата: ",IF($AO$1=FALSE,(IF(#REF!=TRUE,"_____",TEXT(F32,"dd"))),""),TEXT(AO32," mmmm yyyy"),"   Время: ",TEXT(AS32,"HH:MM")),"")</f>
        <v>#REF!</v>
      </c>
      <c r="AV32" s="136" t="e">
        <f>#REF!</f>
        <v>#REF!</v>
      </c>
      <c r="AW32" s="136" t="e">
        <f>#REF!</f>
        <v>#REF!</v>
      </c>
      <c r="AX32" s="136" t="str">
        <f t="shared" si="18"/>
        <v/>
      </c>
      <c r="AY32" s="136" t="str">
        <f t="shared" si="19"/>
        <v/>
      </c>
      <c r="AZ32" s="136" t="str">
        <f t="shared" si="20"/>
        <v/>
      </c>
      <c r="BA32" s="136" t="str">
        <f t="shared" si="21"/>
        <v/>
      </c>
      <c r="BB32" s="136"/>
      <c r="BC32" s="136"/>
    </row>
    <row r="33" spans="24:55" ht="15.75" customHeight="1">
      <c r="X33" s="132" t="str">
        <f>CONCATENATE("33: ",IF(ISTEXT(Y33),Y33,"-"))</f>
        <v>33: 0</v>
      </c>
      <c r="Y33" s="133" t="str">
        <f t="shared" si="0"/>
        <v>0</v>
      </c>
      <c r="Z33" s="190">
        <f>X771</f>
        <v>0</v>
      </c>
      <c r="AA33" s="190">
        <f>X760</f>
        <v>0</v>
      </c>
      <c r="AB33" s="190">
        <f>X775</f>
        <v>0</v>
      </c>
      <c r="AC33" s="190">
        <f>X764</f>
        <v>0</v>
      </c>
      <c r="AD33" s="190">
        <f>X767</f>
        <v>0</v>
      </c>
      <c r="AH33" s="164"/>
      <c r="AI33" s="201"/>
      <c r="AJ33" s="201"/>
      <c r="AK33" s="150"/>
      <c r="AL33" s="150"/>
      <c r="AM33" s="136"/>
      <c r="AN33" s="136"/>
      <c r="AO33" s="136"/>
      <c r="AP33" s="136"/>
      <c r="AQ33" s="136"/>
      <c r="AR33" s="136"/>
      <c r="AS33" s="136"/>
      <c r="AT33" s="137"/>
      <c r="AU33" s="136"/>
      <c r="AV33" s="136"/>
      <c r="AW33" s="136"/>
      <c r="AX33" s="136"/>
      <c r="AY33" s="136"/>
      <c r="AZ33" s="136"/>
      <c r="BA33" s="136"/>
      <c r="BB33" s="136"/>
      <c r="BC33" s="136"/>
    </row>
    <row r="34" spans="24:55" ht="15.75" customHeight="1">
      <c r="X34" s="132" t="str">
        <f>CONCATENATE("34: ",IF(ISTEXT(Y34),Y34,"-"))</f>
        <v>34: 0</v>
      </c>
      <c r="Y34" s="133" t="str">
        <f t="shared" si="0"/>
        <v>0</v>
      </c>
      <c r="Z34" s="190">
        <f>X793</f>
        <v>0</v>
      </c>
      <c r="AA34" s="190">
        <f>X782</f>
        <v>0</v>
      </c>
      <c r="AB34" s="190">
        <f>X797</f>
        <v>0</v>
      </c>
      <c r="AC34" s="190">
        <f>X786</f>
        <v>0</v>
      </c>
      <c r="AD34" s="190">
        <f>X789</f>
        <v>0</v>
      </c>
      <c r="AH34" s="164"/>
      <c r="AI34" s="201"/>
      <c r="AJ34" s="201"/>
      <c r="AK34" s="150"/>
      <c r="AL34" s="150"/>
      <c r="AM34" s="136"/>
      <c r="AN34" s="136"/>
      <c r="AO34" s="136"/>
      <c r="AP34" s="136"/>
      <c r="AQ34" s="136"/>
      <c r="AR34" s="136"/>
      <c r="AS34" s="136"/>
      <c r="AT34" s="137"/>
      <c r="AU34" s="136"/>
      <c r="AV34" s="136"/>
      <c r="AW34" s="136"/>
      <c r="AX34" s="136"/>
      <c r="AY34" s="136"/>
      <c r="AZ34" s="136"/>
      <c r="BA34" s="136"/>
      <c r="BB34" s="136"/>
      <c r="BC34" s="136"/>
    </row>
    <row r="35" spans="24:55" ht="15.75" customHeight="1">
      <c r="X35" s="132" t="str">
        <f>CONCATENATE("35: ",IF(ISTEXT(Y35),Y35,"-"))</f>
        <v>35: 0</v>
      </c>
      <c r="Y35" s="133" t="str">
        <f t="shared" si="0"/>
        <v>0</v>
      </c>
      <c r="Z35" s="190">
        <f>X815</f>
        <v>0</v>
      </c>
      <c r="AA35" s="190">
        <f>X804</f>
        <v>0</v>
      </c>
      <c r="AB35" s="190">
        <f>X819</f>
        <v>0</v>
      </c>
      <c r="AC35" s="190">
        <f>X808</f>
        <v>0</v>
      </c>
      <c r="AD35" s="190">
        <f>X811</f>
        <v>0</v>
      </c>
      <c r="AH35" s="164"/>
      <c r="AI35" s="201"/>
      <c r="AJ35" s="201"/>
      <c r="AK35" s="150"/>
      <c r="AL35" s="150"/>
      <c r="AM35" s="136"/>
      <c r="AN35" s="136"/>
      <c r="AO35" s="136"/>
      <c r="AP35" s="136"/>
      <c r="AQ35" s="136"/>
      <c r="AR35" s="136"/>
      <c r="AS35" s="136"/>
      <c r="AT35" s="137"/>
      <c r="AU35" s="136"/>
      <c r="AV35" s="136"/>
      <c r="AW35" s="136"/>
      <c r="AX35" s="136"/>
      <c r="AY35" s="136"/>
      <c r="AZ35" s="136"/>
      <c r="BA35" s="136"/>
      <c r="BB35" s="136"/>
      <c r="BC35" s="136"/>
    </row>
    <row r="36" spans="24:55" ht="15.75" customHeight="1">
      <c r="X36" s="132" t="str">
        <f>CONCATENATE("36: ",IF(ISTEXT(Y36),Y36,"-"))</f>
        <v>36: 0</v>
      </c>
      <c r="Y36" s="133" t="str">
        <f t="shared" si="0"/>
        <v>0</v>
      </c>
      <c r="Z36" s="190">
        <f>X837</f>
        <v>0</v>
      </c>
      <c r="AA36" s="190">
        <f>X826</f>
        <v>0</v>
      </c>
      <c r="AB36" s="190">
        <f>X841</f>
        <v>0</v>
      </c>
      <c r="AC36" s="190">
        <f>X830</f>
        <v>0</v>
      </c>
      <c r="AD36" s="190">
        <f>X833</f>
        <v>0</v>
      </c>
      <c r="AH36" s="164"/>
      <c r="AI36" s="201"/>
      <c r="AJ36" s="201"/>
      <c r="AK36" s="150"/>
      <c r="AL36" s="150"/>
      <c r="AM36" s="136"/>
      <c r="AN36" s="136"/>
      <c r="AO36" s="136"/>
      <c r="AP36" s="136"/>
      <c r="AQ36" s="136"/>
      <c r="AR36" s="136"/>
      <c r="AS36" s="136"/>
      <c r="AT36" s="137"/>
      <c r="AU36" s="136"/>
      <c r="AV36" s="136"/>
      <c r="AW36" s="136"/>
      <c r="AX36" s="136"/>
      <c r="AY36" s="136"/>
      <c r="AZ36" s="136"/>
      <c r="BA36" s="136"/>
      <c r="BB36" s="136"/>
      <c r="BC36" s="136"/>
    </row>
    <row r="37" spans="24:55" ht="15.75" customHeight="1">
      <c r="X37" s="132" t="str">
        <f>CONCATENATE("37: ",IF(ISTEXT(Y37),Y37,"-"))</f>
        <v>37: 0</v>
      </c>
      <c r="Y37" s="133" t="str">
        <f t="shared" si="0"/>
        <v>0</v>
      </c>
      <c r="Z37" s="190">
        <f>X859</f>
        <v>0</v>
      </c>
      <c r="AA37" s="190">
        <f>X848</f>
        <v>0</v>
      </c>
      <c r="AB37" s="190">
        <f>X863</f>
        <v>0</v>
      </c>
      <c r="AC37" s="190">
        <f>X852</f>
        <v>0</v>
      </c>
      <c r="AD37" s="190">
        <f>X855</f>
        <v>0</v>
      </c>
      <c r="AH37" s="164"/>
      <c r="AI37" s="201"/>
      <c r="AJ37" s="201"/>
      <c r="AK37" s="150"/>
      <c r="AL37" s="150"/>
      <c r="AM37" s="136"/>
      <c r="AN37" s="136"/>
      <c r="AO37" s="136"/>
      <c r="AP37" s="136"/>
      <c r="AQ37" s="136"/>
      <c r="AR37" s="136"/>
      <c r="AS37" s="136"/>
      <c r="AT37" s="137"/>
      <c r="AU37" s="136"/>
      <c r="AV37" s="136"/>
      <c r="AW37" s="136"/>
      <c r="AX37" s="136"/>
      <c r="AY37" s="136"/>
      <c r="AZ37" s="136"/>
      <c r="BA37" s="136"/>
      <c r="BB37" s="136"/>
      <c r="BC37" s="136"/>
    </row>
    <row r="38" spans="24:55" ht="12.75">
      <c r="X38" s="132" t="str">
        <f>CONCATENATE("38: ",IF(ISTEXT(Y38),Y38,"-"))</f>
        <v>38: 0</v>
      </c>
      <c r="Y38" s="133" t="str">
        <f t="shared" si="0"/>
        <v>0</v>
      </c>
      <c r="Z38" s="190">
        <f>X881</f>
        <v>0</v>
      </c>
      <c r="AA38" s="190">
        <f>X870</f>
        <v>0</v>
      </c>
      <c r="AB38" s="190">
        <f>X885</f>
        <v>0</v>
      </c>
      <c r="AC38" s="190">
        <f>X874</f>
        <v>0</v>
      </c>
      <c r="AD38" s="190">
        <f>X877</f>
        <v>0</v>
      </c>
      <c r="AH38" s="164"/>
      <c r="AI38" s="201"/>
      <c r="AJ38" s="201"/>
      <c r="AK38" s="150"/>
      <c r="AL38" s="150"/>
      <c r="AM38" s="136"/>
      <c r="AN38" s="136"/>
      <c r="AO38" s="136"/>
      <c r="AP38" s="136"/>
      <c r="AQ38" s="136"/>
      <c r="AR38" s="136"/>
      <c r="AS38" s="136"/>
      <c r="AT38" s="137"/>
      <c r="AU38" s="136"/>
      <c r="AV38" s="136"/>
      <c r="AW38" s="136"/>
      <c r="AX38" s="136"/>
      <c r="AY38" s="136"/>
      <c r="AZ38" s="136"/>
      <c r="BA38" s="136"/>
      <c r="BB38" s="136"/>
      <c r="BC38" s="136"/>
    </row>
    <row r="39" spans="24:55" ht="12.75">
      <c r="X39" s="132" t="str">
        <f>CONCATENATE("39: ",IF(ISTEXT(Y39),Y39,"-"))</f>
        <v>39: 0</v>
      </c>
      <c r="Y39" s="133" t="str">
        <f t="shared" si="0"/>
        <v>0</v>
      </c>
      <c r="Z39" s="190">
        <f>X903</f>
        <v>0</v>
      </c>
      <c r="AA39" s="190">
        <f>X892</f>
        <v>0</v>
      </c>
      <c r="AB39" s="190">
        <f>X907</f>
        <v>0</v>
      </c>
      <c r="AC39" s="190">
        <f>X896</f>
        <v>0</v>
      </c>
      <c r="AD39" s="190">
        <f>X899</f>
        <v>0</v>
      </c>
      <c r="AH39" s="164"/>
      <c r="AI39" s="201"/>
      <c r="AJ39" s="201"/>
      <c r="AK39" s="150"/>
      <c r="AL39" s="150"/>
      <c r="AM39" s="136"/>
      <c r="AN39" s="136"/>
      <c r="AO39" s="136"/>
      <c r="AP39" s="136"/>
      <c r="AQ39" s="136"/>
      <c r="AR39" s="136"/>
      <c r="AS39" s="136"/>
      <c r="AT39" s="137"/>
      <c r="AU39" s="136"/>
      <c r="AV39" s="136"/>
      <c r="AW39" s="136"/>
      <c r="AX39" s="136"/>
      <c r="AY39" s="136"/>
      <c r="AZ39" s="136"/>
      <c r="BA39" s="136"/>
      <c r="BB39" s="136"/>
      <c r="BC39" s="136"/>
    </row>
    <row r="40" spans="24:55" ht="12.75">
      <c r="X40" s="132" t="str">
        <f>CONCATENATE("40: ",IF(ISTEXT(Y40),Y40,"-"))</f>
        <v>40: 0</v>
      </c>
      <c r="Y40" s="133" t="str">
        <f t="shared" si="0"/>
        <v>0</v>
      </c>
      <c r="Z40" s="190">
        <f>X925</f>
        <v>0</v>
      </c>
      <c r="AA40" s="190">
        <f>X914</f>
        <v>0</v>
      </c>
      <c r="AB40" s="190">
        <f>X929</f>
        <v>0</v>
      </c>
      <c r="AC40" s="190">
        <f>X918</f>
        <v>0</v>
      </c>
      <c r="AD40" s="190">
        <f>X921</f>
        <v>0</v>
      </c>
      <c r="AH40" s="164"/>
      <c r="AI40" s="201"/>
      <c r="AJ40" s="201"/>
      <c r="AK40" s="150"/>
      <c r="AL40" s="150"/>
      <c r="AM40" s="136"/>
      <c r="AN40" s="136"/>
      <c r="AO40" s="136"/>
      <c r="AP40" s="136"/>
      <c r="AQ40" s="136"/>
      <c r="AR40" s="136"/>
      <c r="AS40" s="136"/>
      <c r="AT40" s="137"/>
      <c r="AU40" s="136"/>
      <c r="AV40" s="136"/>
      <c r="AW40" s="136"/>
      <c r="AX40" s="136"/>
      <c r="AY40" s="136"/>
      <c r="AZ40" s="136"/>
      <c r="BA40" s="136"/>
      <c r="BB40" s="136"/>
      <c r="BC40" s="136"/>
    </row>
    <row r="41" spans="24:55" ht="12.75">
      <c r="X41" s="132" t="str">
        <f>CONCATENATE("41: ",IF(ISTEXT(Y41),Y41,"-"))</f>
        <v>41: 0</v>
      </c>
      <c r="Y41" s="133" t="str">
        <f t="shared" si="0"/>
        <v>0</v>
      </c>
      <c r="Z41" s="190">
        <f>X947</f>
        <v>0</v>
      </c>
      <c r="AA41" s="190">
        <f>X936</f>
        <v>0</v>
      </c>
      <c r="AB41" s="190">
        <f>X951</f>
        <v>0</v>
      </c>
      <c r="AC41" s="190">
        <f>X940</f>
        <v>0</v>
      </c>
      <c r="AD41" s="190">
        <f>X943</f>
        <v>0</v>
      </c>
      <c r="AH41" s="164"/>
      <c r="AI41" s="201"/>
      <c r="AJ41" s="201"/>
      <c r="AK41" s="150"/>
      <c r="AL41" s="150"/>
      <c r="AM41" s="136"/>
      <c r="AN41" s="136"/>
      <c r="AO41" s="136"/>
      <c r="AP41" s="136"/>
      <c r="AQ41" s="136"/>
      <c r="AR41" s="136"/>
      <c r="AS41" s="136"/>
      <c r="AT41" s="137"/>
      <c r="AU41" s="136"/>
      <c r="AV41" s="136"/>
      <c r="AW41" s="136"/>
      <c r="AX41" s="136"/>
      <c r="AY41" s="136"/>
      <c r="AZ41" s="136"/>
      <c r="BA41" s="136"/>
      <c r="BB41" s="136"/>
      <c r="BC41" s="136"/>
    </row>
    <row r="42" spans="24:55" ht="12.75">
      <c r="X42" s="132" t="str">
        <f>CONCATENATE("42: ",IF(ISTEXT(Y42),Y42,"-"))</f>
        <v>42: 0</v>
      </c>
      <c r="Y42" s="133" t="str">
        <f t="shared" si="0"/>
        <v>0</v>
      </c>
      <c r="Z42" s="190">
        <f>X969</f>
        <v>0</v>
      </c>
      <c r="AA42" s="190">
        <f>X958</f>
        <v>0</v>
      </c>
      <c r="AB42" s="190">
        <f>X973</f>
        <v>0</v>
      </c>
      <c r="AC42" s="190">
        <f>X962</f>
        <v>0</v>
      </c>
      <c r="AD42" s="190">
        <f>X965</f>
        <v>0</v>
      </c>
      <c r="AH42" s="164"/>
      <c r="AI42" s="201"/>
      <c r="AJ42" s="201"/>
      <c r="AK42" s="150"/>
      <c r="AL42" s="150"/>
      <c r="AM42" s="136"/>
      <c r="AN42" s="136"/>
      <c r="AO42" s="136"/>
      <c r="AP42" s="136"/>
      <c r="AQ42" s="136"/>
      <c r="AR42" s="136"/>
      <c r="AS42" s="136"/>
      <c r="AT42" s="137"/>
      <c r="AU42" s="136"/>
      <c r="AV42" s="136"/>
      <c r="AW42" s="136"/>
      <c r="AX42" s="136"/>
      <c r="AY42" s="136"/>
      <c r="AZ42" s="136"/>
      <c r="BA42" s="136"/>
      <c r="BB42" s="136"/>
      <c r="BC42" s="136"/>
    </row>
    <row r="43" spans="24:55" ht="12.75">
      <c r="X43" s="132" t="str">
        <f>CONCATENATE("43: ",IF(ISTEXT(Y43),Y43,"-"))</f>
        <v>43: 0</v>
      </c>
      <c r="Y43" s="133" t="str">
        <f t="shared" si="0"/>
        <v>0</v>
      </c>
      <c r="Z43" s="190">
        <f>X991</f>
        <v>0</v>
      </c>
      <c r="AA43" s="190">
        <f>X980</f>
        <v>0</v>
      </c>
      <c r="AB43" s="190">
        <f>X995</f>
        <v>0</v>
      </c>
      <c r="AC43" s="190">
        <f>X984</f>
        <v>0</v>
      </c>
      <c r="AD43" s="190">
        <f>X987</f>
        <v>0</v>
      </c>
      <c r="AH43" s="164"/>
      <c r="AI43" s="201"/>
      <c r="AJ43" s="201"/>
      <c r="AK43" s="150"/>
      <c r="AL43" s="150"/>
      <c r="AM43" s="136"/>
      <c r="AN43" s="136"/>
      <c r="AO43" s="136"/>
      <c r="AP43" s="136"/>
      <c r="AQ43" s="136"/>
      <c r="AR43" s="136"/>
      <c r="AS43" s="136"/>
      <c r="AT43" s="137"/>
      <c r="AU43" s="136"/>
      <c r="AV43" s="136"/>
      <c r="AW43" s="136"/>
      <c r="AX43" s="136"/>
      <c r="AY43" s="136"/>
      <c r="AZ43" s="136"/>
      <c r="BA43" s="136"/>
      <c r="BB43" s="136"/>
      <c r="BC43" s="136"/>
    </row>
    <row r="44" spans="24:55" ht="12.75">
      <c r="X44" s="132" t="str">
        <f>CONCATENATE("44: ",IF(ISTEXT(Y44),Y44,"-"))</f>
        <v>44: 0</v>
      </c>
      <c r="Y44" s="133" t="str">
        <f t="shared" si="0"/>
        <v>0</v>
      </c>
      <c r="Z44" s="190">
        <f>X1013</f>
        <v>0</v>
      </c>
      <c r="AA44" s="190">
        <f>X1002</f>
        <v>0</v>
      </c>
      <c r="AB44" s="190">
        <f>X1017</f>
        <v>0</v>
      </c>
      <c r="AC44" s="190">
        <f>X1006</f>
        <v>0</v>
      </c>
      <c r="AD44" s="190">
        <f>X1009</f>
        <v>0</v>
      </c>
      <c r="AH44" s="164"/>
      <c r="AI44" s="201"/>
      <c r="AJ44" s="201"/>
      <c r="AK44" s="150"/>
      <c r="AL44" s="150"/>
      <c r="AM44" s="136"/>
      <c r="AN44" s="136"/>
      <c r="AO44" s="136"/>
      <c r="AP44" s="136"/>
      <c r="AQ44" s="136"/>
      <c r="AR44" s="136"/>
      <c r="AS44" s="136"/>
      <c r="AT44" s="137"/>
      <c r="AU44" s="136"/>
      <c r="AV44" s="136"/>
      <c r="AW44" s="136"/>
      <c r="AX44" s="136"/>
      <c r="AY44" s="136"/>
      <c r="AZ44" s="136"/>
      <c r="BA44" s="136"/>
      <c r="BB44" s="136"/>
      <c r="BC44" s="136"/>
    </row>
    <row r="45" spans="24:55" ht="12.75">
      <c r="X45" s="132" t="str">
        <f>CONCATENATE("45: ",IF(ISTEXT(Y45),Y45,"-"))</f>
        <v>45: 0</v>
      </c>
      <c r="Y45" s="133" t="str">
        <f t="shared" si="0"/>
        <v>0</v>
      </c>
      <c r="Z45" s="190">
        <f>X1035</f>
        <v>0</v>
      </c>
      <c r="AA45" s="190">
        <f>X1024</f>
        <v>0</v>
      </c>
      <c r="AB45" s="190">
        <f>X1039</f>
        <v>0</v>
      </c>
      <c r="AC45" s="190">
        <f>X1028</f>
        <v>0</v>
      </c>
      <c r="AD45" s="190">
        <f>X1031</f>
        <v>0</v>
      </c>
      <c r="AH45" s="164"/>
      <c r="AI45" s="201"/>
      <c r="AJ45" s="201"/>
      <c r="AK45" s="150"/>
      <c r="AL45" s="150"/>
      <c r="AM45" s="136"/>
      <c r="AN45" s="136"/>
      <c r="AO45" s="136"/>
      <c r="AP45" s="136"/>
      <c r="AQ45" s="136"/>
      <c r="AR45" s="136"/>
      <c r="AS45" s="136"/>
      <c r="AT45" s="137"/>
      <c r="AU45" s="136"/>
      <c r="AV45" s="136"/>
      <c r="AW45" s="136"/>
      <c r="AX45" s="136"/>
      <c r="AY45" s="136"/>
      <c r="AZ45" s="136"/>
      <c r="BA45" s="136"/>
      <c r="BB45" s="136"/>
      <c r="BC45" s="136"/>
    </row>
    <row r="46" spans="24:55" ht="12.75">
      <c r="X46" s="132" t="str">
        <f>CONCATENATE("46: ",IF(ISTEXT(Y46),Y46,"-"))</f>
        <v>46: 0</v>
      </c>
      <c r="Y46" s="133" t="str">
        <f t="shared" si="0"/>
        <v>0</v>
      </c>
      <c r="Z46" s="190">
        <f>X1057</f>
        <v>0</v>
      </c>
      <c r="AA46" s="190">
        <f>X1046</f>
        <v>0</v>
      </c>
      <c r="AB46" s="190">
        <f>X1061</f>
        <v>0</v>
      </c>
      <c r="AC46" s="190">
        <f>X1050</f>
        <v>0</v>
      </c>
      <c r="AD46" s="190">
        <f>X1053</f>
        <v>0</v>
      </c>
      <c r="AH46" s="164"/>
      <c r="AI46" s="201"/>
      <c r="AJ46" s="201"/>
      <c r="AK46" s="150"/>
      <c r="AL46" s="150"/>
      <c r="AM46" s="136"/>
      <c r="AN46" s="136"/>
      <c r="AO46" s="136"/>
      <c r="AP46" s="136"/>
      <c r="AQ46" s="136"/>
      <c r="AR46" s="136"/>
      <c r="AS46" s="136"/>
      <c r="AT46" s="137"/>
      <c r="AU46" s="136"/>
      <c r="AV46" s="136"/>
      <c r="AW46" s="136"/>
      <c r="AX46" s="136"/>
      <c r="AY46" s="136"/>
      <c r="AZ46" s="136"/>
      <c r="BA46" s="136"/>
      <c r="BB46" s="136"/>
      <c r="BC46" s="136"/>
    </row>
    <row r="47" spans="24:55" ht="12.75">
      <c r="X47" s="132" t="str">
        <f>CONCATENATE("47: ",IF(ISTEXT(Y47),Y47,"-"))</f>
        <v>47: 0</v>
      </c>
      <c r="Y47" s="133" t="str">
        <f t="shared" si="0"/>
        <v>0</v>
      </c>
      <c r="Z47" s="190">
        <f>X1079</f>
        <v>0</v>
      </c>
      <c r="AA47" s="190">
        <f>X1068</f>
        <v>0</v>
      </c>
      <c r="AB47" s="190">
        <f>X1083</f>
        <v>0</v>
      </c>
      <c r="AC47" s="190">
        <f>X1072</f>
        <v>0</v>
      </c>
      <c r="AD47" s="190">
        <f>X1075</f>
        <v>0</v>
      </c>
      <c r="AH47" s="164"/>
      <c r="AI47" s="201"/>
      <c r="AJ47" s="201"/>
      <c r="AK47" s="150"/>
      <c r="AL47" s="150"/>
      <c r="AM47" s="136"/>
      <c r="AN47" s="136"/>
      <c r="AO47" s="136"/>
      <c r="AP47" s="136"/>
      <c r="AQ47" s="136"/>
      <c r="AR47" s="136"/>
      <c r="AS47" s="136"/>
      <c r="AT47" s="137"/>
      <c r="AU47" s="136"/>
      <c r="AV47" s="136"/>
      <c r="AW47" s="136"/>
      <c r="AX47" s="136"/>
      <c r="AY47" s="136"/>
      <c r="AZ47" s="136"/>
      <c r="BA47" s="136"/>
      <c r="BB47" s="136"/>
      <c r="BC47" s="136"/>
    </row>
    <row r="48" spans="24:55" ht="12.75">
      <c r="X48" s="132" t="str">
        <f>CONCATENATE("48: ",IF(ISTEXT(Y48),Y48,"-"))</f>
        <v>48: 0</v>
      </c>
      <c r="Y48" s="133" t="str">
        <f t="shared" si="0"/>
        <v>0</v>
      </c>
      <c r="Z48" s="190">
        <f>X1101</f>
        <v>0</v>
      </c>
      <c r="AA48" s="190">
        <f>X1090</f>
        <v>0</v>
      </c>
      <c r="AB48" s="190">
        <f>X1105</f>
        <v>0</v>
      </c>
      <c r="AC48" s="190">
        <f>X1094</f>
        <v>0</v>
      </c>
      <c r="AD48" s="190">
        <f>X1097</f>
        <v>0</v>
      </c>
      <c r="AH48" s="164"/>
      <c r="AI48" s="201"/>
      <c r="AJ48" s="201"/>
      <c r="AK48" s="150"/>
      <c r="AL48" s="150"/>
      <c r="AM48" s="136"/>
      <c r="AN48" s="136"/>
      <c r="AO48" s="136"/>
      <c r="AP48" s="136"/>
      <c r="AQ48" s="136"/>
      <c r="AR48" s="136"/>
      <c r="AS48" s="136"/>
      <c r="AT48" s="137"/>
      <c r="AU48" s="136"/>
      <c r="AV48" s="136"/>
      <c r="AW48" s="136"/>
      <c r="AX48" s="136"/>
      <c r="AY48" s="136"/>
      <c r="AZ48" s="136"/>
      <c r="BA48" s="136"/>
      <c r="BB48" s="136"/>
      <c r="BC48" s="136"/>
    </row>
    <row r="49" spans="21:55" ht="12.75">
      <c r="X49" s="132" t="str">
        <f>CONCATENATE("49: ",IF(ISTEXT(Y49),Y49,"-"))</f>
        <v>49: 0</v>
      </c>
      <c r="Y49" s="133" t="str">
        <f t="shared" si="0"/>
        <v>0</v>
      </c>
      <c r="Z49" s="190">
        <f>X1123</f>
        <v>0</v>
      </c>
      <c r="AA49" s="190">
        <f>X1112</f>
        <v>0</v>
      </c>
      <c r="AB49" s="190">
        <f>X1127</f>
        <v>0</v>
      </c>
      <c r="AC49" s="190">
        <f>X1116</f>
        <v>0</v>
      </c>
      <c r="AD49" s="190">
        <f>X1119</f>
        <v>0</v>
      </c>
      <c r="AH49" s="164"/>
      <c r="AI49" s="201"/>
      <c r="AJ49" s="201"/>
      <c r="AK49" s="150"/>
      <c r="AL49" s="150"/>
      <c r="AM49" s="136"/>
      <c r="AN49" s="136"/>
      <c r="AO49" s="136"/>
      <c r="AP49" s="136"/>
      <c r="AQ49" s="136"/>
      <c r="AR49" s="136"/>
      <c r="AS49" s="136"/>
      <c r="AT49" s="137"/>
      <c r="AU49" s="136"/>
      <c r="AV49" s="136"/>
      <c r="AW49" s="136"/>
      <c r="AX49" s="136"/>
      <c r="AY49" s="136"/>
      <c r="AZ49" s="136"/>
      <c r="BA49" s="136"/>
      <c r="BB49" s="136"/>
      <c r="BC49" s="136"/>
    </row>
    <row r="50" spans="21:55" ht="12.75">
      <c r="X50" s="132" t="str">
        <f>CONCATENATE("50: ",IF(ISTEXT(Y50),Y50,"-"))</f>
        <v>50: 0</v>
      </c>
      <c r="Y50" s="133" t="str">
        <f t="shared" si="0"/>
        <v>0</v>
      </c>
      <c r="Z50" s="190">
        <f>X1145</f>
        <v>0</v>
      </c>
      <c r="AA50" s="190">
        <f>X1134</f>
        <v>0</v>
      </c>
      <c r="AB50" s="190">
        <f>X1149</f>
        <v>0</v>
      </c>
      <c r="AC50" s="190">
        <f>X1138</f>
        <v>0</v>
      </c>
      <c r="AD50" s="190">
        <f>X1141</f>
        <v>0</v>
      </c>
      <c r="AH50" s="164"/>
      <c r="AI50" s="201"/>
      <c r="AJ50" s="201"/>
      <c r="AK50" s="150"/>
      <c r="AL50" s="150"/>
      <c r="AM50" s="136"/>
      <c r="AN50" s="136"/>
      <c r="AO50" s="136"/>
      <c r="AP50" s="136"/>
      <c r="AQ50" s="136"/>
      <c r="AR50" s="136"/>
      <c r="AS50" s="136"/>
      <c r="AT50" s="137"/>
      <c r="AU50" s="136"/>
      <c r="AV50" s="136"/>
      <c r="AW50" s="136"/>
      <c r="AX50" s="136"/>
      <c r="AY50" s="136"/>
      <c r="AZ50" s="136"/>
      <c r="BA50" s="136"/>
      <c r="BB50" s="136"/>
      <c r="BC50" s="136"/>
    </row>
    <row r="51" spans="21:55" ht="12.75">
      <c r="X51" s="202"/>
      <c r="AH51" s="164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</row>
    <row r="52" spans="21:55" ht="12.75">
      <c r="AH52" s="164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</row>
    <row r="53" spans="21:55" ht="12.75">
      <c r="U53" s="19" t="e">
        <f>#REF!:#REF!</f>
        <v>#REF!</v>
      </c>
      <c r="V53" s="19" t="s">
        <v>17</v>
      </c>
      <c r="W53" s="19" t="e">
        <f>#REF!:#REF!</f>
        <v>#REF!</v>
      </c>
      <c r="X53" s="203" t="e">
        <f>#REF!:#REF!</f>
        <v>#REF!</v>
      </c>
      <c r="Y53" s="19"/>
      <c r="Z53" s="19"/>
      <c r="AH53" s="164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</row>
    <row r="54" spans="21:55" ht="12.75">
      <c r="U54" s="19"/>
      <c r="V54" s="19" t="s">
        <v>18</v>
      </c>
      <c r="W54" s="19"/>
      <c r="X54" s="203" t="s">
        <v>19</v>
      </c>
      <c r="Y54" s="19"/>
      <c r="Z54" s="19"/>
      <c r="AH54" s="164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</row>
    <row r="55" spans="21:55" ht="12.75">
      <c r="U55" s="19"/>
      <c r="V55" s="19" t="s">
        <v>20</v>
      </c>
      <c r="W55" s="19"/>
      <c r="X55" s="203" t="s">
        <v>21</v>
      </c>
      <c r="Y55" s="19"/>
      <c r="Z55" s="19"/>
      <c r="AH55" s="164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</row>
    <row r="56" spans="21:55" ht="25.5">
      <c r="U56" s="19"/>
      <c r="V56" s="19" t="s">
        <v>22</v>
      </c>
      <c r="W56" s="19"/>
      <c r="X56" s="203" t="s">
        <v>23</v>
      </c>
      <c r="Y56" s="19"/>
      <c r="Z56" s="19"/>
      <c r="AH56" s="164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</row>
    <row r="57" spans="21:55" ht="12.75">
      <c r="U57" s="19"/>
      <c r="V57" s="19" t="s">
        <v>24</v>
      </c>
      <c r="W57" s="19"/>
      <c r="X57" s="203">
        <v>221145</v>
      </c>
      <c r="Y57" s="19"/>
      <c r="Z57" s="19"/>
      <c r="AH57" s="164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</row>
    <row r="58" spans="21:55" ht="12.75">
      <c r="U58" s="19"/>
      <c r="V58" s="19" t="s">
        <v>25</v>
      </c>
      <c r="W58" s="19"/>
      <c r="X58" s="203"/>
      <c r="Y58" s="19"/>
      <c r="Z58" s="19"/>
      <c r="AH58" s="164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</row>
    <row r="59" spans="21:55" ht="12.75">
      <c r="U59" s="19"/>
      <c r="V59" s="19" t="s">
        <v>26</v>
      </c>
      <c r="W59" s="19"/>
      <c r="X59" s="203"/>
      <c r="Y59" s="19"/>
      <c r="Z59" s="19"/>
      <c r="AH59" s="164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</row>
    <row r="60" spans="21:55" ht="25.5">
      <c r="U60" s="19"/>
      <c r="V60" s="19" t="s">
        <v>27</v>
      </c>
      <c r="W60" s="19"/>
      <c r="X60" s="203"/>
      <c r="Y60" s="19"/>
      <c r="Z60" s="19"/>
      <c r="AH60" s="164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</row>
    <row r="61" spans="21:55" ht="12.75">
      <c r="U61" s="19"/>
      <c r="V61" s="19" t="s">
        <v>28</v>
      </c>
      <c r="W61" s="19"/>
      <c r="X61" s="203"/>
      <c r="Y61" s="19"/>
      <c r="Z61" s="19"/>
      <c r="AH61" s="164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</row>
    <row r="62" spans="21:55" ht="12.75">
      <c r="U62" s="19"/>
      <c r="V62" s="19" t="s">
        <v>29</v>
      </c>
      <c r="W62" s="19"/>
      <c r="X62" s="203"/>
      <c r="Y62" s="19"/>
      <c r="Z62" s="19"/>
      <c r="AH62" s="164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</row>
    <row r="63" spans="21:55" ht="25.5">
      <c r="U63" s="19"/>
      <c r="V63" s="19" t="s">
        <v>30</v>
      </c>
      <c r="W63" s="19"/>
      <c r="X63" s="203"/>
      <c r="Y63" s="19"/>
      <c r="Z63" s="19"/>
      <c r="AH63" s="164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</row>
    <row r="64" spans="21:55" ht="12.75">
      <c r="U64" s="19"/>
      <c r="V64" s="19" t="s">
        <v>31</v>
      </c>
      <c r="W64" s="19"/>
      <c r="X64" s="203"/>
      <c r="Y64" s="19"/>
      <c r="Z64" s="19"/>
      <c r="AH64" s="164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</row>
    <row r="65" spans="21:55" ht="12.75">
      <c r="U65" s="19"/>
      <c r="V65" s="19" t="s">
        <v>32</v>
      </c>
      <c r="W65" s="19"/>
      <c r="X65" s="203"/>
      <c r="Y65" s="19"/>
      <c r="Z65" s="19"/>
      <c r="AH65" s="164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</row>
    <row r="66" spans="21:55" ht="12.75">
      <c r="U66" s="19"/>
      <c r="V66" s="19" t="s">
        <v>33</v>
      </c>
      <c r="W66" s="19"/>
      <c r="X66" s="203" t="s">
        <v>34</v>
      </c>
      <c r="Y66" s="19"/>
      <c r="Z66" s="19"/>
      <c r="AH66" s="164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</row>
    <row r="67" spans="21:55" ht="25.5">
      <c r="U67" s="19"/>
      <c r="V67" s="19" t="s">
        <v>35</v>
      </c>
      <c r="W67" s="19"/>
      <c r="X67" s="203" t="s">
        <v>36</v>
      </c>
      <c r="Y67" s="19"/>
      <c r="Z67" s="19"/>
      <c r="AH67" s="164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</row>
    <row r="68" spans="21:55" ht="12.75">
      <c r="U68" s="19"/>
      <c r="V68" s="19" t="s">
        <v>37</v>
      </c>
      <c r="W68" s="204">
        <v>42542</v>
      </c>
      <c r="X68" s="203" t="s">
        <v>38</v>
      </c>
      <c r="Y68" s="19"/>
      <c r="Z68" s="19"/>
      <c r="AH68" s="164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</row>
    <row r="69" spans="21:55" ht="12.75">
      <c r="U69" s="19"/>
      <c r="V69" s="19" t="s">
        <v>39</v>
      </c>
      <c r="W69" s="19" t="s">
        <v>40</v>
      </c>
      <c r="X69" s="203">
        <v>321256</v>
      </c>
      <c r="Y69" s="19"/>
      <c r="Z69" s="19"/>
      <c r="AH69" s="164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</row>
    <row r="70" spans="21:55" ht="12.75">
      <c r="U70" s="19"/>
      <c r="V70" s="19" t="s">
        <v>41</v>
      </c>
      <c r="W70" s="19"/>
      <c r="X70" s="203"/>
      <c r="Y70" s="19"/>
      <c r="Z70" s="19"/>
      <c r="AH70" s="164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</row>
    <row r="71" spans="21:55" ht="25.5">
      <c r="U71" s="19"/>
      <c r="V71" s="19" t="s">
        <v>42</v>
      </c>
      <c r="W71" s="19"/>
      <c r="X71" s="203"/>
      <c r="Y71" s="19"/>
      <c r="Z71" s="19"/>
      <c r="AH71" s="164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</row>
    <row r="72" spans="21:55" ht="12.75">
      <c r="U72" s="19"/>
      <c r="V72" s="19" t="s">
        <v>43</v>
      </c>
      <c r="W72" s="204"/>
      <c r="X72" s="203"/>
      <c r="Y72" s="19"/>
      <c r="Z72" s="19"/>
      <c r="AH72" s="164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</row>
    <row r="73" spans="21:55" ht="12.75">
      <c r="U73" s="19"/>
      <c r="V73" s="19" t="s">
        <v>44</v>
      </c>
      <c r="W73" s="19"/>
      <c r="X73" s="203"/>
      <c r="Y73" s="19"/>
      <c r="Z73" s="19"/>
      <c r="AH73" s="164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</row>
    <row r="74" spans="21:55" ht="12.75">
      <c r="U74" s="19"/>
      <c r="V74" s="19"/>
      <c r="W74" s="19"/>
      <c r="X74" s="203"/>
      <c r="Y74" s="19"/>
      <c r="Z74" s="19"/>
      <c r="AH74" s="164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</row>
    <row r="75" spans="21:55" ht="12.75">
      <c r="U75" s="19">
        <v>2</v>
      </c>
      <c r="V75" s="19" t="s">
        <v>17</v>
      </c>
      <c r="W75" s="19"/>
      <c r="X75" s="203"/>
      <c r="Y75" s="19"/>
      <c r="Z75" s="19"/>
      <c r="AH75" s="164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</row>
    <row r="76" spans="21:55" ht="12.75">
      <c r="U76" s="19"/>
      <c r="V76" s="19" t="s">
        <v>18</v>
      </c>
      <c r="W76" s="19"/>
      <c r="X76" s="203"/>
      <c r="Y76" s="19"/>
      <c r="Z76" s="19"/>
      <c r="AH76" s="164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</row>
    <row r="77" spans="21:55" ht="12.75">
      <c r="U77" s="19"/>
      <c r="V77" s="19" t="s">
        <v>20</v>
      </c>
      <c r="W77" s="19"/>
      <c r="X77" s="203"/>
      <c r="Y77" s="19"/>
      <c r="Z77" s="19"/>
      <c r="AH77" s="164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</row>
    <row r="78" spans="21:55" ht="25.5">
      <c r="U78" s="19"/>
      <c r="V78" s="19" t="s">
        <v>22</v>
      </c>
      <c r="W78" s="19"/>
      <c r="X78" s="203"/>
      <c r="Y78" s="19"/>
      <c r="Z78" s="19"/>
      <c r="AH78" s="164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</row>
    <row r="79" spans="21:55" ht="12.75">
      <c r="U79" s="19"/>
      <c r="V79" s="19" t="s">
        <v>24</v>
      </c>
      <c r="W79" s="19"/>
      <c r="X79" s="203"/>
      <c r="Y79" s="19"/>
      <c r="Z79" s="19"/>
      <c r="AH79" s="164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</row>
    <row r="80" spans="21:55" ht="12.75">
      <c r="U80" s="19"/>
      <c r="V80" s="19" t="s">
        <v>25</v>
      </c>
      <c r="W80" s="19"/>
      <c r="X80" s="203"/>
      <c r="Y80" s="19"/>
      <c r="Z80" s="19"/>
      <c r="AH80" s="164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</row>
    <row r="81" spans="21:55" ht="12.75">
      <c r="U81" s="19"/>
      <c r="V81" s="19" t="s">
        <v>26</v>
      </c>
      <c r="W81" s="19"/>
      <c r="X81" s="203"/>
      <c r="Y81" s="19"/>
      <c r="Z81" s="19"/>
      <c r="AH81" s="164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</row>
    <row r="82" spans="21:55" ht="25.5">
      <c r="U82" s="19"/>
      <c r="V82" s="19" t="s">
        <v>27</v>
      </c>
      <c r="W82" s="19"/>
      <c r="X82" s="203"/>
      <c r="Y82" s="19"/>
      <c r="Z82" s="19"/>
      <c r="AH82" s="164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</row>
    <row r="83" spans="21:55" ht="12.75">
      <c r="U83" s="19"/>
      <c r="V83" s="19" t="s">
        <v>28</v>
      </c>
      <c r="W83" s="19"/>
      <c r="X83" s="203"/>
      <c r="Y83" s="19"/>
      <c r="Z83" s="19"/>
      <c r="AH83" s="164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</row>
    <row r="84" spans="21:55" ht="12.75">
      <c r="U84" s="19"/>
      <c r="V84" s="19" t="s">
        <v>29</v>
      </c>
      <c r="W84" s="19"/>
      <c r="X84" s="203"/>
      <c r="Y84" s="19"/>
      <c r="Z84" s="19"/>
      <c r="AH84" s="164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</row>
    <row r="85" spans="21:55" ht="25.5">
      <c r="U85" s="19"/>
      <c r="V85" s="19" t="s">
        <v>30</v>
      </c>
      <c r="W85" s="19"/>
      <c r="X85" s="203"/>
      <c r="Y85" s="19"/>
      <c r="Z85" s="19"/>
      <c r="AH85" s="164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</row>
    <row r="86" spans="21:55" ht="12.75">
      <c r="U86" s="19"/>
      <c r="V86" s="19" t="s">
        <v>31</v>
      </c>
      <c r="W86" s="19"/>
      <c r="X86" s="203"/>
      <c r="Y86" s="19"/>
      <c r="Z86" s="19"/>
      <c r="AH86" s="164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</row>
    <row r="87" spans="21:55" ht="12.75">
      <c r="U87" s="19"/>
      <c r="V87" s="19" t="s">
        <v>32</v>
      </c>
      <c r="W87" s="19"/>
      <c r="X87" s="203"/>
      <c r="Y87" s="19"/>
      <c r="Z87" s="19"/>
      <c r="AH87" s="164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</row>
    <row r="88" spans="21:55" ht="12.75">
      <c r="U88" s="19"/>
      <c r="V88" s="19" t="s">
        <v>33</v>
      </c>
      <c r="W88" s="19"/>
      <c r="X88" s="203"/>
      <c r="Y88" s="19"/>
      <c r="Z88" s="19"/>
      <c r="AH88" s="164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</row>
    <row r="89" spans="21:55" ht="25.5">
      <c r="U89" s="19"/>
      <c r="V89" s="19" t="s">
        <v>35</v>
      </c>
      <c r="W89" s="19"/>
      <c r="X89" s="203"/>
      <c r="Y89" s="19"/>
      <c r="Z89" s="19"/>
      <c r="AH89" s="164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</row>
    <row r="90" spans="21:55" ht="12.75">
      <c r="U90" s="19"/>
      <c r="V90" s="19" t="s">
        <v>37</v>
      </c>
      <c r="W90" s="204"/>
      <c r="X90" s="203"/>
      <c r="Y90" s="19"/>
      <c r="Z90" s="19"/>
      <c r="AH90" s="164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</row>
    <row r="91" spans="21:55" ht="12.75">
      <c r="U91" s="19"/>
      <c r="V91" s="19" t="s">
        <v>39</v>
      </c>
      <c r="W91" s="19"/>
      <c r="X91" s="203"/>
      <c r="Y91" s="19"/>
      <c r="Z91" s="19"/>
      <c r="AH91" s="164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</row>
    <row r="92" spans="21:55" ht="12.75">
      <c r="U92" s="19"/>
      <c r="V92" s="19" t="s">
        <v>41</v>
      </c>
      <c r="W92" s="19"/>
      <c r="X92" s="203"/>
      <c r="Y92" s="19"/>
      <c r="Z92" s="19"/>
      <c r="AH92" s="164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</row>
    <row r="93" spans="21:55" ht="25.5">
      <c r="U93" s="19"/>
      <c r="V93" s="19" t="s">
        <v>42</v>
      </c>
      <c r="W93" s="19"/>
      <c r="X93" s="203"/>
      <c r="Y93" s="19"/>
      <c r="Z93" s="19"/>
      <c r="AH93" s="164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</row>
    <row r="94" spans="21:55" ht="12.75">
      <c r="U94" s="19"/>
      <c r="V94" s="19" t="s">
        <v>43</v>
      </c>
      <c r="W94" s="204"/>
      <c r="X94" s="203"/>
      <c r="Y94" s="19"/>
      <c r="Z94" s="19"/>
      <c r="AH94" s="164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</row>
    <row r="95" spans="21:55" ht="12.75">
      <c r="U95" s="19"/>
      <c r="V95" s="19" t="s">
        <v>44</v>
      </c>
      <c r="W95" s="19"/>
      <c r="X95" s="203"/>
      <c r="Y95" s="19"/>
      <c r="Z95" s="19"/>
      <c r="AH95" s="164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</row>
    <row r="96" spans="21:55" ht="12.75">
      <c r="U96" s="19"/>
      <c r="V96" s="19"/>
      <c r="W96" s="19"/>
      <c r="X96" s="203"/>
      <c r="Y96" s="19"/>
      <c r="Z96" s="19"/>
      <c r="AH96" s="164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</row>
    <row r="97" spans="21:55" ht="12.75">
      <c r="U97" s="19">
        <v>3</v>
      </c>
      <c r="V97" s="19" t="s">
        <v>17</v>
      </c>
      <c r="W97" s="19"/>
      <c r="X97" s="203"/>
      <c r="Y97" s="19"/>
      <c r="Z97" s="19"/>
      <c r="AH97" s="164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</row>
    <row r="98" spans="21:55" ht="12.75">
      <c r="U98" s="19"/>
      <c r="V98" s="19" t="s">
        <v>18</v>
      </c>
      <c r="W98" s="19"/>
      <c r="X98" s="203"/>
      <c r="Y98" s="19"/>
      <c r="Z98" s="19"/>
      <c r="AH98" s="164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</row>
    <row r="99" spans="21:55" ht="12.75">
      <c r="U99" s="19"/>
      <c r="V99" s="19" t="s">
        <v>20</v>
      </c>
      <c r="W99" s="19"/>
      <c r="X99" s="203"/>
      <c r="Y99" s="19"/>
      <c r="Z99" s="19"/>
      <c r="AH99" s="164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</row>
    <row r="100" spans="21:55" ht="25.5">
      <c r="U100" s="19"/>
      <c r="V100" s="19" t="s">
        <v>22</v>
      </c>
      <c r="W100" s="19"/>
      <c r="X100" s="203"/>
      <c r="Y100" s="19"/>
      <c r="Z100" s="19"/>
      <c r="AH100" s="164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</row>
    <row r="101" spans="21:55" ht="12.75">
      <c r="U101" s="19"/>
      <c r="V101" s="19" t="s">
        <v>24</v>
      </c>
      <c r="W101" s="19"/>
      <c r="X101" s="203"/>
      <c r="Y101" s="19"/>
      <c r="Z101" s="19"/>
      <c r="AH101" s="164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</row>
    <row r="102" spans="21:55" ht="12.75">
      <c r="U102" s="19"/>
      <c r="V102" s="19" t="s">
        <v>25</v>
      </c>
      <c r="W102" s="19"/>
      <c r="X102" s="203"/>
      <c r="Y102" s="19"/>
      <c r="Z102" s="19"/>
      <c r="AH102" s="164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</row>
    <row r="103" spans="21:55" ht="12.75">
      <c r="U103" s="19"/>
      <c r="V103" s="19" t="s">
        <v>26</v>
      </c>
      <c r="W103" s="19"/>
      <c r="X103" s="203"/>
      <c r="Y103" s="19"/>
      <c r="Z103" s="19"/>
      <c r="AH103" s="164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</row>
    <row r="104" spans="21:55" ht="25.5">
      <c r="U104" s="19"/>
      <c r="V104" s="19" t="s">
        <v>27</v>
      </c>
      <c r="W104" s="19"/>
      <c r="X104" s="203"/>
      <c r="Y104" s="19"/>
      <c r="Z104" s="19"/>
      <c r="AH104" s="164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</row>
    <row r="105" spans="21:55" ht="12.75">
      <c r="U105" s="19"/>
      <c r="V105" s="19" t="s">
        <v>28</v>
      </c>
      <c r="W105" s="19"/>
      <c r="X105" s="203"/>
      <c r="Y105" s="19"/>
      <c r="Z105" s="19"/>
      <c r="AH105" s="164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</row>
    <row r="106" spans="21:55" ht="12.75">
      <c r="U106" s="19"/>
      <c r="V106" s="19" t="s">
        <v>29</v>
      </c>
      <c r="W106" s="19"/>
      <c r="X106" s="203"/>
      <c r="Y106" s="19"/>
      <c r="Z106" s="19"/>
      <c r="AH106" s="164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</row>
    <row r="107" spans="21:55" ht="25.5">
      <c r="U107" s="19"/>
      <c r="V107" s="19" t="s">
        <v>30</v>
      </c>
      <c r="W107" s="19"/>
      <c r="X107" s="203"/>
      <c r="Y107" s="19"/>
      <c r="Z107" s="19"/>
      <c r="AH107" s="164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</row>
    <row r="108" spans="21:55" ht="12.75">
      <c r="U108" s="19"/>
      <c r="V108" s="19" t="s">
        <v>31</v>
      </c>
      <c r="W108" s="19"/>
      <c r="X108" s="203"/>
      <c r="Y108" s="19"/>
      <c r="Z108" s="19"/>
      <c r="AH108" s="164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</row>
    <row r="109" spans="21:55" ht="12.75">
      <c r="U109" s="19"/>
      <c r="V109" s="19" t="s">
        <v>32</v>
      </c>
      <c r="W109" s="19"/>
      <c r="X109" s="203"/>
      <c r="Y109" s="19"/>
      <c r="Z109" s="19"/>
      <c r="AH109" s="164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</row>
    <row r="110" spans="21:55" ht="12.75">
      <c r="U110" s="19"/>
      <c r="V110" s="19" t="s">
        <v>33</v>
      </c>
      <c r="W110" s="19"/>
      <c r="X110" s="203"/>
      <c r="Y110" s="19"/>
      <c r="Z110" s="19"/>
      <c r="AH110" s="164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</row>
    <row r="111" spans="21:55" ht="25.5">
      <c r="U111" s="19"/>
      <c r="V111" s="19" t="s">
        <v>35</v>
      </c>
      <c r="W111" s="19"/>
      <c r="X111" s="203"/>
      <c r="Y111" s="19"/>
      <c r="Z111" s="19"/>
      <c r="AH111" s="164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</row>
    <row r="112" spans="21:55" ht="12.75">
      <c r="U112" s="19"/>
      <c r="V112" s="19" t="s">
        <v>37</v>
      </c>
      <c r="W112" s="204"/>
      <c r="X112" s="203"/>
      <c r="Y112" s="19"/>
      <c r="Z112" s="19"/>
      <c r="AH112" s="164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</row>
    <row r="113" spans="21:55" ht="12.75">
      <c r="U113" s="19"/>
      <c r="V113" s="19" t="s">
        <v>39</v>
      </c>
      <c r="W113" s="19"/>
      <c r="X113" s="203"/>
      <c r="Y113" s="19"/>
      <c r="Z113" s="19"/>
      <c r="AH113" s="164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</row>
    <row r="114" spans="21:55" ht="12.75">
      <c r="U114" s="19"/>
      <c r="V114" s="19" t="s">
        <v>41</v>
      </c>
      <c r="W114" s="19"/>
      <c r="X114" s="203"/>
      <c r="Y114" s="19"/>
      <c r="Z114" s="19"/>
      <c r="AH114" s="164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</row>
    <row r="115" spans="21:55" ht="25.5">
      <c r="U115" s="19"/>
      <c r="V115" s="19" t="s">
        <v>42</v>
      </c>
      <c r="W115" s="19"/>
      <c r="X115" s="203"/>
      <c r="Y115" s="19"/>
      <c r="Z115" s="19"/>
      <c r="AH115" s="164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</row>
    <row r="116" spans="21:55" ht="12.75">
      <c r="U116" s="19"/>
      <c r="V116" s="19" t="s">
        <v>43</v>
      </c>
      <c r="W116" s="204"/>
      <c r="X116" s="203"/>
      <c r="Y116" s="19"/>
      <c r="Z116" s="19"/>
      <c r="AH116" s="164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</row>
    <row r="117" spans="21:55" ht="12.75">
      <c r="U117" s="19"/>
      <c r="V117" s="19" t="s">
        <v>44</v>
      </c>
      <c r="W117" s="19"/>
      <c r="X117" s="203"/>
      <c r="Y117" s="19"/>
      <c r="Z117" s="19"/>
      <c r="AH117" s="164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</row>
    <row r="118" spans="21:55" ht="12.75">
      <c r="U118" s="19"/>
      <c r="V118" s="19"/>
      <c r="W118" s="19"/>
      <c r="X118" s="203"/>
      <c r="Y118" s="19"/>
      <c r="Z118" s="19"/>
      <c r="AH118" s="164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</row>
    <row r="119" spans="21:55" ht="12.75">
      <c r="U119" s="19">
        <v>4</v>
      </c>
      <c r="V119" s="19" t="s">
        <v>17</v>
      </c>
      <c r="W119" s="19"/>
      <c r="X119" s="203"/>
      <c r="Y119" s="19"/>
      <c r="Z119" s="19"/>
      <c r="AH119" s="164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</row>
    <row r="120" spans="21:55" ht="12.75">
      <c r="U120" s="19"/>
      <c r="V120" s="19" t="s">
        <v>18</v>
      </c>
      <c r="W120" s="19"/>
      <c r="X120" s="203"/>
      <c r="Y120" s="19"/>
      <c r="Z120" s="19"/>
      <c r="AH120" s="164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</row>
    <row r="121" spans="21:55" ht="12.75">
      <c r="U121" s="19"/>
      <c r="V121" s="19" t="s">
        <v>20</v>
      </c>
      <c r="W121" s="19"/>
      <c r="X121" s="203"/>
      <c r="Y121" s="19"/>
      <c r="Z121" s="19"/>
      <c r="AH121" s="164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</row>
    <row r="122" spans="21:55" ht="25.5">
      <c r="U122" s="19"/>
      <c r="V122" s="19" t="s">
        <v>22</v>
      </c>
      <c r="W122" s="19"/>
      <c r="X122" s="203"/>
      <c r="Y122" s="19"/>
      <c r="Z122" s="19"/>
      <c r="AH122" s="164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</row>
    <row r="123" spans="21:55" ht="12.75">
      <c r="U123" s="19"/>
      <c r="V123" s="19" t="s">
        <v>24</v>
      </c>
      <c r="W123" s="19"/>
      <c r="X123" s="203"/>
      <c r="Y123" s="19"/>
      <c r="Z123" s="19"/>
      <c r="AH123" s="164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</row>
    <row r="124" spans="21:55" ht="12.75">
      <c r="U124" s="19"/>
      <c r="V124" s="19" t="s">
        <v>25</v>
      </c>
      <c r="W124" s="19"/>
      <c r="X124" s="203"/>
      <c r="Y124" s="19"/>
      <c r="Z124" s="19"/>
      <c r="AH124" s="164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</row>
    <row r="125" spans="21:55" ht="12.75">
      <c r="U125" s="19"/>
      <c r="V125" s="19" t="s">
        <v>26</v>
      </c>
      <c r="W125" s="19"/>
      <c r="X125" s="203"/>
      <c r="Y125" s="19"/>
      <c r="Z125" s="19"/>
      <c r="AH125" s="164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</row>
    <row r="126" spans="21:55" ht="25.5">
      <c r="U126" s="19"/>
      <c r="V126" s="19" t="s">
        <v>27</v>
      </c>
      <c r="W126" s="19"/>
      <c r="X126" s="203"/>
      <c r="Y126" s="19"/>
      <c r="Z126" s="19"/>
      <c r="AH126" s="164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</row>
    <row r="127" spans="21:55" ht="12.75">
      <c r="U127" s="19"/>
      <c r="V127" s="19" t="s">
        <v>28</v>
      </c>
      <c r="W127" s="19"/>
      <c r="X127" s="203"/>
      <c r="Y127" s="19"/>
      <c r="Z127" s="19"/>
      <c r="AH127" s="164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</row>
    <row r="128" spans="21:55" ht="12.75">
      <c r="U128" s="19"/>
      <c r="V128" s="19" t="s">
        <v>29</v>
      </c>
      <c r="W128" s="19"/>
      <c r="X128" s="203"/>
      <c r="Y128" s="19"/>
      <c r="Z128" s="19"/>
      <c r="AH128" s="164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</row>
    <row r="129" spans="21:55" ht="25.5">
      <c r="U129" s="19"/>
      <c r="V129" s="19" t="s">
        <v>30</v>
      </c>
      <c r="W129" s="19"/>
      <c r="X129" s="203"/>
      <c r="Y129" s="19"/>
      <c r="Z129" s="19"/>
      <c r="AH129" s="164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</row>
    <row r="130" spans="21:55" ht="12.75">
      <c r="U130" s="19"/>
      <c r="V130" s="19" t="s">
        <v>31</v>
      </c>
      <c r="W130" s="19"/>
      <c r="X130" s="203"/>
      <c r="Y130" s="19"/>
      <c r="Z130" s="19"/>
      <c r="AH130" s="164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</row>
    <row r="131" spans="21:55" ht="12.75">
      <c r="U131" s="19"/>
      <c r="V131" s="19" t="s">
        <v>32</v>
      </c>
      <c r="W131" s="19"/>
      <c r="X131" s="203"/>
      <c r="Y131" s="19"/>
      <c r="Z131" s="19"/>
      <c r="AH131" s="164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</row>
    <row r="132" spans="21:55" ht="12.75">
      <c r="U132" s="19"/>
      <c r="V132" s="19" t="s">
        <v>33</v>
      </c>
      <c r="W132" s="19"/>
      <c r="X132" s="203"/>
      <c r="Y132" s="19"/>
      <c r="Z132" s="19"/>
      <c r="AH132" s="164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</row>
    <row r="133" spans="21:55" ht="25.5">
      <c r="U133" s="19"/>
      <c r="V133" s="19" t="s">
        <v>35</v>
      </c>
      <c r="W133" s="19"/>
      <c r="X133" s="203"/>
      <c r="Y133" s="19"/>
      <c r="Z133" s="19"/>
      <c r="AH133" s="164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</row>
    <row r="134" spans="21:55" ht="12.75">
      <c r="U134" s="19"/>
      <c r="V134" s="19" t="s">
        <v>37</v>
      </c>
      <c r="W134" s="204"/>
      <c r="X134" s="203"/>
      <c r="Y134" s="19"/>
      <c r="Z134" s="19"/>
      <c r="AH134" s="164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</row>
    <row r="135" spans="21:55" ht="12.75">
      <c r="U135" s="19"/>
      <c r="V135" s="19" t="s">
        <v>39</v>
      </c>
      <c r="W135" s="19"/>
      <c r="X135" s="203"/>
      <c r="Y135" s="19"/>
      <c r="Z135" s="19"/>
      <c r="AH135" s="164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</row>
    <row r="136" spans="21:55" ht="12.75">
      <c r="U136" s="19"/>
      <c r="V136" s="19" t="s">
        <v>41</v>
      </c>
      <c r="W136" s="19"/>
      <c r="X136" s="203"/>
      <c r="Y136" s="19"/>
      <c r="Z136" s="19"/>
      <c r="AH136" s="164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</row>
    <row r="137" spans="21:55" ht="25.5">
      <c r="U137" s="19"/>
      <c r="V137" s="19" t="s">
        <v>42</v>
      </c>
      <c r="W137" s="19"/>
      <c r="X137" s="203"/>
      <c r="Y137" s="19"/>
      <c r="Z137" s="19"/>
      <c r="AH137" s="164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</row>
    <row r="138" spans="21:55" ht="12.75">
      <c r="U138" s="19"/>
      <c r="V138" s="19" t="s">
        <v>43</v>
      </c>
      <c r="W138" s="204"/>
      <c r="X138" s="203"/>
      <c r="Y138" s="19"/>
      <c r="Z138" s="19"/>
      <c r="AH138" s="164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</row>
    <row r="139" spans="21:55" ht="12.75">
      <c r="U139" s="19"/>
      <c r="V139" s="19" t="s">
        <v>44</v>
      </c>
      <c r="W139" s="19"/>
      <c r="X139" s="203"/>
      <c r="Y139" s="19"/>
      <c r="Z139" s="19"/>
      <c r="AH139" s="164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</row>
    <row r="140" spans="21:55" ht="12.75">
      <c r="U140" s="19"/>
      <c r="V140" s="19"/>
      <c r="W140" s="19"/>
      <c r="X140" s="203"/>
      <c r="Y140" s="19"/>
      <c r="Z140" s="19"/>
      <c r="AH140" s="164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</row>
    <row r="141" spans="21:55" ht="12.75">
      <c r="U141" s="19">
        <v>5</v>
      </c>
      <c r="V141" s="19" t="s">
        <v>17</v>
      </c>
      <c r="W141" s="19"/>
      <c r="X141" s="203"/>
      <c r="Y141" s="19"/>
      <c r="Z141" s="19"/>
      <c r="AH141" s="164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</row>
    <row r="142" spans="21:55" ht="12.75">
      <c r="U142" s="19"/>
      <c r="V142" s="19" t="s">
        <v>18</v>
      </c>
      <c r="W142" s="19"/>
      <c r="X142" s="203"/>
      <c r="Y142" s="19"/>
      <c r="Z142" s="19"/>
      <c r="AH142" s="164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</row>
    <row r="143" spans="21:55" ht="12.75">
      <c r="U143" s="19"/>
      <c r="V143" s="19" t="s">
        <v>20</v>
      </c>
      <c r="W143" s="19"/>
      <c r="X143" s="203"/>
      <c r="Y143" s="19"/>
      <c r="Z143" s="19"/>
      <c r="AH143" s="164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</row>
    <row r="144" spans="21:55" ht="25.5">
      <c r="U144" s="19"/>
      <c r="V144" s="19" t="s">
        <v>22</v>
      </c>
      <c r="W144" s="19"/>
      <c r="X144" s="203"/>
      <c r="Y144" s="19"/>
      <c r="Z144" s="19"/>
      <c r="AH144" s="164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</row>
    <row r="145" spans="21:55" ht="12.75">
      <c r="U145" s="19"/>
      <c r="V145" s="19" t="s">
        <v>24</v>
      </c>
      <c r="W145" s="19"/>
      <c r="X145" s="203"/>
      <c r="Y145" s="19"/>
      <c r="Z145" s="19"/>
      <c r="AH145" s="164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</row>
    <row r="146" spans="21:55" ht="12.75">
      <c r="U146" s="19"/>
      <c r="V146" s="19" t="s">
        <v>25</v>
      </c>
      <c r="W146" s="19"/>
      <c r="X146" s="203"/>
      <c r="Y146" s="19"/>
      <c r="Z146" s="19"/>
      <c r="AH146" s="164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</row>
    <row r="147" spans="21:55" ht="12.75">
      <c r="U147" s="19"/>
      <c r="V147" s="19" t="s">
        <v>26</v>
      </c>
      <c r="W147" s="19"/>
      <c r="X147" s="203"/>
      <c r="Y147" s="19"/>
      <c r="Z147" s="19"/>
      <c r="AH147" s="164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</row>
    <row r="148" spans="21:55" ht="25.5">
      <c r="U148" s="19"/>
      <c r="V148" s="19" t="s">
        <v>27</v>
      </c>
      <c r="W148" s="19"/>
      <c r="X148" s="203"/>
      <c r="Y148" s="19"/>
      <c r="Z148" s="19"/>
      <c r="AH148" s="164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</row>
    <row r="149" spans="21:55" ht="12.75">
      <c r="U149" s="19"/>
      <c r="V149" s="19" t="s">
        <v>28</v>
      </c>
      <c r="W149" s="19"/>
      <c r="X149" s="203"/>
      <c r="Y149" s="19"/>
      <c r="Z149" s="19"/>
      <c r="AH149" s="164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</row>
    <row r="150" spans="21:55" ht="12.75">
      <c r="U150" s="19"/>
      <c r="V150" s="19" t="s">
        <v>29</v>
      </c>
      <c r="W150" s="19"/>
      <c r="X150" s="203"/>
      <c r="Y150" s="19"/>
      <c r="Z150" s="19"/>
      <c r="AH150" s="164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</row>
    <row r="151" spans="21:55" ht="25.5">
      <c r="U151" s="19"/>
      <c r="V151" s="19" t="s">
        <v>30</v>
      </c>
      <c r="W151" s="19"/>
      <c r="X151" s="203"/>
      <c r="Y151" s="19"/>
      <c r="Z151" s="19"/>
      <c r="AH151" s="164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</row>
    <row r="152" spans="21:55" ht="12.75">
      <c r="U152" s="19"/>
      <c r="V152" s="19" t="s">
        <v>31</v>
      </c>
      <c r="W152" s="19"/>
      <c r="X152" s="203"/>
      <c r="Y152" s="19"/>
      <c r="Z152" s="19"/>
      <c r="AH152" s="164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</row>
    <row r="153" spans="21:55" ht="12.75">
      <c r="U153" s="19"/>
      <c r="V153" s="19" t="s">
        <v>32</v>
      </c>
      <c r="W153" s="19"/>
      <c r="X153" s="203"/>
      <c r="Y153" s="19"/>
      <c r="Z153" s="19"/>
      <c r="AH153" s="164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</row>
    <row r="154" spans="21:55" ht="12.75">
      <c r="U154" s="19"/>
      <c r="V154" s="19" t="s">
        <v>33</v>
      </c>
      <c r="W154" s="19"/>
      <c r="X154" s="203"/>
      <c r="Y154" s="19"/>
      <c r="Z154" s="19"/>
      <c r="AH154" s="164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</row>
    <row r="155" spans="21:55" ht="25.5">
      <c r="U155" s="19"/>
      <c r="V155" s="19" t="s">
        <v>35</v>
      </c>
      <c r="W155" s="19"/>
      <c r="X155" s="203"/>
      <c r="Y155" s="19"/>
      <c r="Z155" s="19"/>
      <c r="AH155" s="164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</row>
    <row r="156" spans="21:55" ht="12.75">
      <c r="U156" s="19"/>
      <c r="V156" s="19" t="s">
        <v>37</v>
      </c>
      <c r="W156" s="204"/>
      <c r="X156" s="203"/>
      <c r="Y156" s="19"/>
      <c r="Z156" s="19"/>
      <c r="AH156" s="164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</row>
    <row r="157" spans="21:55" ht="12.75">
      <c r="U157" s="19"/>
      <c r="V157" s="19" t="s">
        <v>39</v>
      </c>
      <c r="W157" s="19"/>
      <c r="X157" s="203"/>
      <c r="Y157" s="19"/>
      <c r="Z157" s="19"/>
      <c r="AH157" s="164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</row>
    <row r="158" spans="21:55" ht="12.75">
      <c r="U158" s="19"/>
      <c r="V158" s="19" t="s">
        <v>41</v>
      </c>
      <c r="W158" s="19"/>
      <c r="X158" s="203"/>
      <c r="Y158" s="19"/>
      <c r="Z158" s="19"/>
      <c r="AH158" s="164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</row>
    <row r="159" spans="21:55" ht="25.5">
      <c r="U159" s="19"/>
      <c r="V159" s="19" t="s">
        <v>42</v>
      </c>
      <c r="W159" s="19"/>
      <c r="X159" s="203"/>
      <c r="Y159" s="19"/>
      <c r="Z159" s="19"/>
      <c r="AH159" s="164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</row>
    <row r="160" spans="21:55" ht="12.75">
      <c r="U160" s="19"/>
      <c r="V160" s="19" t="s">
        <v>43</v>
      </c>
      <c r="W160" s="204"/>
      <c r="X160" s="203"/>
      <c r="Y160" s="19"/>
      <c r="Z160" s="19"/>
      <c r="AH160" s="164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</row>
    <row r="161" spans="21:55" ht="12.75">
      <c r="U161" s="19"/>
      <c r="V161" s="19" t="s">
        <v>44</v>
      </c>
      <c r="W161" s="19"/>
      <c r="X161" s="203"/>
      <c r="Y161" s="19"/>
      <c r="Z161" s="19"/>
      <c r="AH161" s="164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</row>
    <row r="162" spans="21:55" ht="12.75">
      <c r="U162" s="19"/>
      <c r="V162" s="19"/>
      <c r="W162" s="19"/>
      <c r="X162" s="203"/>
      <c r="Y162" s="19"/>
      <c r="Z162" s="19"/>
      <c r="AH162" s="164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</row>
    <row r="163" spans="21:55" ht="12.75">
      <c r="U163" s="19">
        <v>6</v>
      </c>
      <c r="V163" s="19" t="s">
        <v>17</v>
      </c>
      <c r="W163" s="19"/>
      <c r="X163" s="203"/>
      <c r="Y163" s="19"/>
      <c r="Z163" s="19"/>
      <c r="AH163" s="164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</row>
    <row r="164" spans="21:55" ht="12.75">
      <c r="U164" s="19"/>
      <c r="V164" s="19" t="s">
        <v>18</v>
      </c>
      <c r="W164" s="19"/>
      <c r="X164" s="203"/>
      <c r="Y164" s="19"/>
      <c r="Z164" s="19"/>
      <c r="AH164" s="164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</row>
    <row r="165" spans="21:55" ht="12.75">
      <c r="U165" s="19"/>
      <c r="V165" s="19" t="s">
        <v>20</v>
      </c>
      <c r="W165" s="19"/>
      <c r="X165" s="203"/>
      <c r="Y165" s="19"/>
      <c r="Z165" s="19"/>
      <c r="AH165" s="164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</row>
    <row r="166" spans="21:55" ht="25.5">
      <c r="U166" s="19"/>
      <c r="V166" s="19" t="s">
        <v>22</v>
      </c>
      <c r="W166" s="19"/>
      <c r="X166" s="203"/>
      <c r="Y166" s="19"/>
      <c r="Z166" s="19"/>
      <c r="AH166" s="164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</row>
    <row r="167" spans="21:55" ht="12.75">
      <c r="U167" s="19"/>
      <c r="V167" s="19" t="s">
        <v>24</v>
      </c>
      <c r="W167" s="19"/>
      <c r="X167" s="203"/>
      <c r="Y167" s="19"/>
      <c r="Z167" s="19"/>
      <c r="AH167" s="164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</row>
    <row r="168" spans="21:55" ht="12.75">
      <c r="U168" s="19"/>
      <c r="V168" s="19" t="s">
        <v>25</v>
      </c>
      <c r="W168" s="19"/>
      <c r="X168" s="203"/>
      <c r="Y168" s="19"/>
      <c r="Z168" s="19"/>
      <c r="AH168" s="164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</row>
    <row r="169" spans="21:55" ht="12.75">
      <c r="U169" s="19"/>
      <c r="V169" s="19" t="s">
        <v>26</v>
      </c>
      <c r="W169" s="19"/>
      <c r="X169" s="203"/>
      <c r="Y169" s="19"/>
      <c r="Z169" s="19"/>
      <c r="AH169" s="164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</row>
    <row r="170" spans="21:55" ht="25.5">
      <c r="U170" s="19"/>
      <c r="V170" s="19" t="s">
        <v>27</v>
      </c>
      <c r="W170" s="19"/>
      <c r="X170" s="203"/>
      <c r="Y170" s="19"/>
      <c r="Z170" s="19"/>
      <c r="AH170" s="164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</row>
    <row r="171" spans="21:55" ht="12.75">
      <c r="U171" s="19"/>
      <c r="V171" s="19" t="s">
        <v>28</v>
      </c>
      <c r="W171" s="19"/>
      <c r="X171" s="203"/>
      <c r="Y171" s="19"/>
      <c r="Z171" s="19"/>
      <c r="AH171" s="164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</row>
    <row r="172" spans="21:55" ht="12.75">
      <c r="U172" s="19"/>
      <c r="V172" s="19" t="s">
        <v>29</v>
      </c>
      <c r="W172" s="19"/>
      <c r="X172" s="203"/>
      <c r="Y172" s="19"/>
      <c r="Z172" s="19"/>
      <c r="AH172" s="164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</row>
    <row r="173" spans="21:55" ht="25.5">
      <c r="U173" s="19"/>
      <c r="V173" s="19" t="s">
        <v>30</v>
      </c>
      <c r="W173" s="19"/>
      <c r="X173" s="203"/>
      <c r="Y173" s="19"/>
      <c r="Z173" s="19"/>
      <c r="AH173" s="164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</row>
    <row r="174" spans="21:55" ht="12.75">
      <c r="U174" s="19"/>
      <c r="V174" s="19" t="s">
        <v>31</v>
      </c>
      <c r="W174" s="19"/>
      <c r="X174" s="203"/>
      <c r="Y174" s="19"/>
      <c r="Z174" s="19"/>
      <c r="AH174" s="164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</row>
    <row r="175" spans="21:55" ht="12.75">
      <c r="U175" s="19"/>
      <c r="V175" s="19" t="s">
        <v>32</v>
      </c>
      <c r="W175" s="19"/>
      <c r="X175" s="203"/>
      <c r="Y175" s="19"/>
      <c r="Z175" s="19"/>
      <c r="AH175" s="164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</row>
    <row r="176" spans="21:55" ht="12.75">
      <c r="U176" s="19"/>
      <c r="V176" s="19" t="s">
        <v>33</v>
      </c>
      <c r="W176" s="19"/>
      <c r="X176" s="203"/>
      <c r="Y176" s="19"/>
      <c r="Z176" s="19"/>
      <c r="AH176" s="164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</row>
    <row r="177" spans="21:55" ht="25.5">
      <c r="U177" s="19"/>
      <c r="V177" s="19" t="s">
        <v>35</v>
      </c>
      <c r="W177" s="19"/>
      <c r="X177" s="203"/>
      <c r="Y177" s="19"/>
      <c r="Z177" s="19"/>
      <c r="AH177" s="164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</row>
    <row r="178" spans="21:55" ht="12.75">
      <c r="U178" s="19"/>
      <c r="V178" s="19" t="s">
        <v>37</v>
      </c>
      <c r="W178" s="204"/>
      <c r="X178" s="203"/>
      <c r="Y178" s="19"/>
      <c r="Z178" s="19"/>
      <c r="AH178" s="164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</row>
    <row r="179" spans="21:55" ht="12.75">
      <c r="U179" s="19"/>
      <c r="V179" s="19" t="s">
        <v>39</v>
      </c>
      <c r="W179" s="19"/>
      <c r="X179" s="203"/>
      <c r="Y179" s="19"/>
      <c r="Z179" s="19"/>
      <c r="AH179" s="164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</row>
    <row r="180" spans="21:55" ht="12.75">
      <c r="U180" s="19"/>
      <c r="V180" s="19" t="s">
        <v>41</v>
      </c>
      <c r="W180" s="19"/>
      <c r="X180" s="203"/>
      <c r="Y180" s="19"/>
      <c r="Z180" s="19"/>
      <c r="AH180" s="164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</row>
    <row r="181" spans="21:55" ht="25.5">
      <c r="U181" s="19"/>
      <c r="V181" s="19" t="s">
        <v>42</v>
      </c>
      <c r="W181" s="19"/>
      <c r="X181" s="203"/>
      <c r="Y181" s="19"/>
      <c r="Z181" s="19"/>
      <c r="AH181" s="164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</row>
    <row r="182" spans="21:55" ht="12.75">
      <c r="U182" s="19"/>
      <c r="V182" s="19" t="s">
        <v>43</v>
      </c>
      <c r="W182" s="204"/>
      <c r="X182" s="203"/>
      <c r="Y182" s="19"/>
      <c r="Z182" s="19"/>
      <c r="AH182" s="164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</row>
    <row r="183" spans="21:55" ht="12.75">
      <c r="U183" s="19"/>
      <c r="V183" s="19" t="s">
        <v>44</v>
      </c>
      <c r="W183" s="19"/>
      <c r="X183" s="203"/>
      <c r="Y183" s="19"/>
      <c r="Z183" s="19"/>
      <c r="AH183" s="164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</row>
    <row r="184" spans="21:55" ht="12.75">
      <c r="U184" s="19"/>
      <c r="V184" s="19"/>
      <c r="W184" s="19"/>
      <c r="X184" s="203"/>
      <c r="Y184" s="19"/>
      <c r="Z184" s="19"/>
      <c r="AH184" s="164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</row>
    <row r="185" spans="21:55" ht="12.75">
      <c r="U185" s="19">
        <v>7</v>
      </c>
      <c r="V185" s="19" t="s">
        <v>17</v>
      </c>
      <c r="W185" s="19"/>
      <c r="X185" s="203"/>
      <c r="Y185" s="19"/>
      <c r="Z185" s="19"/>
      <c r="AH185" s="164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</row>
    <row r="186" spans="21:55" ht="12.75">
      <c r="U186" s="19"/>
      <c r="V186" s="19" t="s">
        <v>18</v>
      </c>
      <c r="W186" s="19"/>
      <c r="X186" s="203"/>
      <c r="Y186" s="19"/>
      <c r="Z186" s="19"/>
      <c r="AH186" s="164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</row>
    <row r="187" spans="21:55" ht="12.75">
      <c r="U187" s="19"/>
      <c r="V187" s="19" t="s">
        <v>20</v>
      </c>
      <c r="W187" s="19"/>
      <c r="X187" s="203"/>
      <c r="Y187" s="19"/>
      <c r="Z187" s="19"/>
      <c r="AH187" s="164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</row>
    <row r="188" spans="21:55" ht="25.5">
      <c r="U188" s="19"/>
      <c r="V188" s="19" t="s">
        <v>22</v>
      </c>
      <c r="W188" s="19"/>
      <c r="X188" s="203"/>
      <c r="Y188" s="19"/>
      <c r="Z188" s="19"/>
      <c r="AH188" s="164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</row>
    <row r="189" spans="21:55" ht="12.75">
      <c r="U189" s="19"/>
      <c r="V189" s="19" t="s">
        <v>24</v>
      </c>
      <c r="W189" s="19"/>
      <c r="X189" s="203"/>
      <c r="Y189" s="19"/>
      <c r="Z189" s="19"/>
      <c r="AH189" s="164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</row>
    <row r="190" spans="21:55" ht="12.75">
      <c r="U190" s="19"/>
      <c r="V190" s="19" t="s">
        <v>25</v>
      </c>
      <c r="W190" s="19"/>
      <c r="X190" s="203"/>
      <c r="Y190" s="19"/>
      <c r="Z190" s="19"/>
      <c r="AH190" s="164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</row>
    <row r="191" spans="21:55" ht="12.75">
      <c r="U191" s="19"/>
      <c r="V191" s="19" t="s">
        <v>26</v>
      </c>
      <c r="W191" s="19"/>
      <c r="X191" s="203"/>
      <c r="Y191" s="19"/>
      <c r="Z191" s="19"/>
      <c r="AH191" s="164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</row>
    <row r="192" spans="21:55" ht="25.5">
      <c r="U192" s="19"/>
      <c r="V192" s="19" t="s">
        <v>27</v>
      </c>
      <c r="W192" s="19"/>
      <c r="X192" s="203"/>
      <c r="Y192" s="19"/>
      <c r="Z192" s="19"/>
      <c r="AH192" s="164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</row>
    <row r="193" spans="21:55" ht="12.75">
      <c r="U193" s="19"/>
      <c r="V193" s="19" t="s">
        <v>28</v>
      </c>
      <c r="W193" s="19"/>
      <c r="X193" s="203"/>
      <c r="Y193" s="19"/>
      <c r="Z193" s="19"/>
      <c r="AH193" s="164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</row>
    <row r="194" spans="21:55" ht="12.75">
      <c r="U194" s="19"/>
      <c r="V194" s="19" t="s">
        <v>29</v>
      </c>
      <c r="W194" s="19"/>
      <c r="X194" s="203"/>
      <c r="Y194" s="19"/>
      <c r="Z194" s="19"/>
      <c r="AH194" s="164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</row>
    <row r="195" spans="21:55" ht="25.5">
      <c r="U195" s="19"/>
      <c r="V195" s="19" t="s">
        <v>30</v>
      </c>
      <c r="W195" s="19"/>
      <c r="X195" s="203"/>
      <c r="Y195" s="19"/>
      <c r="Z195" s="19"/>
      <c r="AH195" s="164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</row>
    <row r="196" spans="21:55" ht="12.75">
      <c r="U196" s="19"/>
      <c r="V196" s="19" t="s">
        <v>31</v>
      </c>
      <c r="W196" s="19"/>
      <c r="X196" s="203"/>
      <c r="Y196" s="19"/>
      <c r="Z196" s="19"/>
      <c r="AH196" s="164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</row>
    <row r="197" spans="21:55" ht="12.75">
      <c r="U197" s="19"/>
      <c r="V197" s="19" t="s">
        <v>32</v>
      </c>
      <c r="W197" s="19"/>
      <c r="X197" s="203"/>
      <c r="Y197" s="19"/>
      <c r="Z197" s="19"/>
      <c r="AH197" s="164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</row>
    <row r="198" spans="21:55" ht="12.75">
      <c r="U198" s="19"/>
      <c r="V198" s="19" t="s">
        <v>33</v>
      </c>
      <c r="W198" s="19"/>
      <c r="X198" s="203"/>
      <c r="Y198" s="19"/>
      <c r="Z198" s="19"/>
      <c r="AH198" s="164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</row>
    <row r="199" spans="21:55" ht="25.5">
      <c r="U199" s="19"/>
      <c r="V199" s="19" t="s">
        <v>35</v>
      </c>
      <c r="W199" s="19"/>
      <c r="X199" s="203"/>
      <c r="Y199" s="19"/>
      <c r="Z199" s="19"/>
      <c r="AH199" s="164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</row>
    <row r="200" spans="21:55" ht="12.75">
      <c r="U200" s="19"/>
      <c r="V200" s="19" t="s">
        <v>37</v>
      </c>
      <c r="W200" s="204"/>
      <c r="X200" s="203"/>
      <c r="Y200" s="19"/>
      <c r="Z200" s="19"/>
      <c r="AH200" s="164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</row>
    <row r="201" spans="21:55" ht="12.75">
      <c r="U201" s="19"/>
      <c r="V201" s="19" t="s">
        <v>39</v>
      </c>
      <c r="W201" s="19"/>
      <c r="X201" s="203"/>
      <c r="Y201" s="19"/>
      <c r="Z201" s="19"/>
      <c r="AH201" s="164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</row>
    <row r="202" spans="21:55" ht="12.75">
      <c r="U202" s="19"/>
      <c r="V202" s="19" t="s">
        <v>41</v>
      </c>
      <c r="W202" s="19"/>
      <c r="X202" s="203"/>
      <c r="Y202" s="19"/>
      <c r="Z202" s="19"/>
      <c r="AH202" s="164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</row>
    <row r="203" spans="21:55" ht="25.5">
      <c r="U203" s="19"/>
      <c r="V203" s="19" t="s">
        <v>42</v>
      </c>
      <c r="W203" s="19"/>
      <c r="X203" s="203"/>
      <c r="Y203" s="19"/>
      <c r="Z203" s="19"/>
      <c r="AH203" s="164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</row>
    <row r="204" spans="21:55" ht="12.75">
      <c r="U204" s="19"/>
      <c r="V204" s="19" t="s">
        <v>43</v>
      </c>
      <c r="W204" s="204"/>
      <c r="X204" s="203"/>
      <c r="Y204" s="19"/>
      <c r="Z204" s="19"/>
      <c r="AH204" s="164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</row>
    <row r="205" spans="21:55" ht="12.75">
      <c r="U205" s="19"/>
      <c r="V205" s="19" t="s">
        <v>44</v>
      </c>
      <c r="W205" s="19"/>
      <c r="X205" s="203"/>
      <c r="Y205" s="19"/>
      <c r="Z205" s="19"/>
      <c r="AH205" s="164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</row>
    <row r="206" spans="21:55" ht="12.75">
      <c r="U206" s="19"/>
      <c r="V206" s="19"/>
      <c r="W206" s="19"/>
      <c r="X206" s="203"/>
      <c r="Y206" s="19"/>
      <c r="Z206" s="19"/>
      <c r="AH206" s="164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</row>
    <row r="207" spans="21:55" ht="12.75">
      <c r="U207" s="19">
        <v>8</v>
      </c>
      <c r="V207" s="19" t="s">
        <v>17</v>
      </c>
      <c r="W207" s="19"/>
      <c r="X207" s="203"/>
      <c r="Y207" s="19"/>
      <c r="Z207" s="19"/>
      <c r="AH207" s="164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</row>
    <row r="208" spans="21:55" ht="12.75">
      <c r="U208" s="19"/>
      <c r="V208" s="19" t="s">
        <v>18</v>
      </c>
      <c r="W208" s="19"/>
      <c r="X208" s="203"/>
      <c r="Y208" s="19"/>
      <c r="Z208" s="19"/>
      <c r="AH208" s="164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</row>
    <row r="209" spans="21:55" ht="12.75">
      <c r="U209" s="19"/>
      <c r="V209" s="19" t="s">
        <v>20</v>
      </c>
      <c r="W209" s="19"/>
      <c r="X209" s="203"/>
      <c r="Y209" s="19"/>
      <c r="Z209" s="19"/>
      <c r="AH209" s="164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</row>
    <row r="210" spans="21:55" ht="25.5">
      <c r="U210" s="19"/>
      <c r="V210" s="19" t="s">
        <v>22</v>
      </c>
      <c r="W210" s="19"/>
      <c r="X210" s="203"/>
      <c r="Y210" s="19"/>
      <c r="Z210" s="19"/>
      <c r="AH210" s="164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</row>
    <row r="211" spans="21:55" ht="12.75">
      <c r="U211" s="19"/>
      <c r="V211" s="19" t="s">
        <v>24</v>
      </c>
      <c r="W211" s="19"/>
      <c r="X211" s="203"/>
      <c r="Y211" s="19"/>
      <c r="Z211" s="19"/>
      <c r="AH211" s="164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</row>
    <row r="212" spans="21:55" ht="12.75">
      <c r="U212" s="19"/>
      <c r="V212" s="19" t="s">
        <v>25</v>
      </c>
      <c r="W212" s="19"/>
      <c r="X212" s="203"/>
      <c r="Y212" s="19"/>
      <c r="Z212" s="19"/>
      <c r="AH212" s="164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</row>
    <row r="213" spans="21:55" ht="12.75">
      <c r="U213" s="19"/>
      <c r="V213" s="19" t="s">
        <v>26</v>
      </c>
      <c r="W213" s="19"/>
      <c r="X213" s="203"/>
      <c r="Y213" s="19"/>
      <c r="Z213" s="19"/>
      <c r="AH213" s="164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</row>
    <row r="214" spans="21:55" ht="25.5">
      <c r="U214" s="19"/>
      <c r="V214" s="19" t="s">
        <v>27</v>
      </c>
      <c r="W214" s="19"/>
      <c r="X214" s="203"/>
      <c r="Y214" s="19"/>
      <c r="Z214" s="19"/>
      <c r="AH214" s="164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</row>
    <row r="215" spans="21:55" ht="12.75">
      <c r="U215" s="19"/>
      <c r="V215" s="19" t="s">
        <v>28</v>
      </c>
      <c r="W215" s="19"/>
      <c r="X215" s="203"/>
      <c r="Y215" s="19"/>
      <c r="Z215" s="19"/>
      <c r="AH215" s="164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</row>
    <row r="216" spans="21:55" ht="12.75">
      <c r="U216" s="19"/>
      <c r="V216" s="19" t="s">
        <v>29</v>
      </c>
      <c r="W216" s="19"/>
      <c r="X216" s="203"/>
      <c r="Y216" s="19"/>
      <c r="Z216" s="19"/>
      <c r="AH216" s="164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</row>
    <row r="217" spans="21:55" ht="25.5">
      <c r="U217" s="19"/>
      <c r="V217" s="19" t="s">
        <v>30</v>
      </c>
      <c r="W217" s="19"/>
      <c r="X217" s="203"/>
      <c r="Y217" s="19"/>
      <c r="Z217" s="19"/>
      <c r="AH217" s="164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</row>
    <row r="218" spans="21:55" ht="12.75">
      <c r="U218" s="19"/>
      <c r="V218" s="19" t="s">
        <v>31</v>
      </c>
      <c r="W218" s="19"/>
      <c r="X218" s="203"/>
      <c r="Y218" s="19"/>
      <c r="Z218" s="19"/>
      <c r="AH218" s="164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</row>
    <row r="219" spans="21:55" ht="12.75">
      <c r="U219" s="19"/>
      <c r="V219" s="19" t="s">
        <v>32</v>
      </c>
      <c r="W219" s="19"/>
      <c r="X219" s="203"/>
      <c r="Y219" s="19"/>
      <c r="Z219" s="19"/>
      <c r="AH219" s="164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</row>
    <row r="220" spans="21:55" ht="12.75">
      <c r="U220" s="19"/>
      <c r="V220" s="19" t="s">
        <v>33</v>
      </c>
      <c r="W220" s="19"/>
      <c r="X220" s="203"/>
      <c r="Y220" s="19"/>
      <c r="Z220" s="19"/>
      <c r="AH220" s="164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</row>
    <row r="221" spans="21:55" ht="25.5">
      <c r="U221" s="19"/>
      <c r="V221" s="19" t="s">
        <v>35</v>
      </c>
      <c r="W221" s="19"/>
      <c r="X221" s="203"/>
      <c r="Y221" s="19"/>
      <c r="Z221" s="19"/>
      <c r="AH221" s="164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</row>
    <row r="222" spans="21:55" ht="12.75">
      <c r="U222" s="19"/>
      <c r="V222" s="19" t="s">
        <v>37</v>
      </c>
      <c r="W222" s="204"/>
      <c r="X222" s="203"/>
      <c r="Y222" s="19"/>
      <c r="Z222" s="19"/>
      <c r="AH222" s="164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</row>
    <row r="223" spans="21:55" ht="12.75">
      <c r="U223" s="19"/>
      <c r="V223" s="19" t="s">
        <v>39</v>
      </c>
      <c r="W223" s="19"/>
      <c r="X223" s="203"/>
      <c r="Y223" s="19"/>
      <c r="Z223" s="19"/>
      <c r="AH223" s="164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</row>
    <row r="224" spans="21:55" ht="12.75">
      <c r="U224" s="19"/>
      <c r="V224" s="19" t="s">
        <v>41</v>
      </c>
      <c r="W224" s="19"/>
      <c r="X224" s="203"/>
      <c r="Y224" s="19"/>
      <c r="Z224" s="19"/>
      <c r="AH224" s="164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</row>
    <row r="225" spans="21:55" ht="25.5">
      <c r="U225" s="19"/>
      <c r="V225" s="19" t="s">
        <v>42</v>
      </c>
      <c r="W225" s="19"/>
      <c r="X225" s="203"/>
      <c r="Y225" s="19"/>
      <c r="Z225" s="19"/>
      <c r="AH225" s="164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</row>
    <row r="226" spans="21:55" ht="12.75">
      <c r="U226" s="19"/>
      <c r="V226" s="19" t="s">
        <v>43</v>
      </c>
      <c r="W226" s="204"/>
      <c r="X226" s="203"/>
      <c r="Y226" s="19"/>
      <c r="Z226" s="19"/>
      <c r="AH226" s="164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</row>
    <row r="227" spans="21:55" ht="12.75">
      <c r="U227" s="19"/>
      <c r="V227" s="19" t="s">
        <v>44</v>
      </c>
      <c r="W227" s="19"/>
      <c r="X227" s="203"/>
      <c r="Y227" s="19"/>
      <c r="Z227" s="19"/>
      <c r="AH227" s="164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</row>
    <row r="228" spans="21:55" ht="12.75">
      <c r="U228" s="19"/>
      <c r="V228" s="19"/>
      <c r="W228" s="19"/>
      <c r="X228" s="203"/>
      <c r="Y228" s="19"/>
      <c r="Z228" s="19"/>
      <c r="AH228" s="164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</row>
    <row r="229" spans="21:55" ht="12.75">
      <c r="U229" s="19">
        <v>9</v>
      </c>
      <c r="V229" s="19" t="s">
        <v>17</v>
      </c>
      <c r="W229" s="19"/>
      <c r="X229" s="203"/>
      <c r="Y229" s="19"/>
      <c r="Z229" s="19"/>
      <c r="AH229" s="164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</row>
    <row r="230" spans="21:55" ht="12.75">
      <c r="U230" s="19"/>
      <c r="V230" s="19" t="s">
        <v>18</v>
      </c>
      <c r="W230" s="19"/>
      <c r="X230" s="203"/>
      <c r="Y230" s="19"/>
      <c r="Z230" s="19"/>
      <c r="AH230" s="164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</row>
    <row r="231" spans="21:55" ht="12.75">
      <c r="U231" s="19"/>
      <c r="V231" s="19" t="s">
        <v>20</v>
      </c>
      <c r="W231" s="19"/>
      <c r="X231" s="203"/>
      <c r="Y231" s="19"/>
      <c r="Z231" s="19"/>
      <c r="AH231" s="164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</row>
    <row r="232" spans="21:55" ht="25.5">
      <c r="U232" s="19"/>
      <c r="V232" s="19" t="s">
        <v>22</v>
      </c>
      <c r="W232" s="19"/>
      <c r="X232" s="203"/>
      <c r="Y232" s="19"/>
      <c r="Z232" s="19"/>
      <c r="AH232" s="164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</row>
    <row r="233" spans="21:55" ht="12.75">
      <c r="U233" s="19"/>
      <c r="V233" s="19" t="s">
        <v>24</v>
      </c>
      <c r="W233" s="19"/>
      <c r="X233" s="203"/>
      <c r="Y233" s="19"/>
      <c r="Z233" s="19"/>
      <c r="AH233" s="164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</row>
    <row r="234" spans="21:55" ht="12.75">
      <c r="U234" s="19"/>
      <c r="V234" s="19" t="s">
        <v>25</v>
      </c>
      <c r="W234" s="19"/>
      <c r="X234" s="203"/>
      <c r="Y234" s="19"/>
      <c r="Z234" s="19"/>
      <c r="AH234" s="164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</row>
    <row r="235" spans="21:55" ht="12.75">
      <c r="U235" s="19"/>
      <c r="V235" s="19" t="s">
        <v>26</v>
      </c>
      <c r="W235" s="19"/>
      <c r="X235" s="203"/>
      <c r="Y235" s="19"/>
      <c r="Z235" s="19"/>
      <c r="AH235" s="164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</row>
    <row r="236" spans="21:55" ht="25.5">
      <c r="U236" s="19"/>
      <c r="V236" s="19" t="s">
        <v>27</v>
      </c>
      <c r="W236" s="19"/>
      <c r="X236" s="203"/>
      <c r="Y236" s="19"/>
      <c r="Z236" s="19"/>
      <c r="AH236" s="164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</row>
    <row r="237" spans="21:55" ht="12.75">
      <c r="U237" s="19"/>
      <c r="V237" s="19" t="s">
        <v>28</v>
      </c>
      <c r="W237" s="19"/>
      <c r="X237" s="203"/>
      <c r="Y237" s="19"/>
      <c r="Z237" s="19"/>
      <c r="AH237" s="164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</row>
    <row r="238" spans="21:55" ht="12.75">
      <c r="U238" s="19"/>
      <c r="V238" s="19" t="s">
        <v>29</v>
      </c>
      <c r="W238" s="19"/>
      <c r="X238" s="203"/>
      <c r="Y238" s="19"/>
      <c r="Z238" s="19"/>
      <c r="AH238" s="164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</row>
    <row r="239" spans="21:55" ht="25.5">
      <c r="U239" s="19"/>
      <c r="V239" s="19" t="s">
        <v>30</v>
      </c>
      <c r="W239" s="19"/>
      <c r="X239" s="203"/>
      <c r="Y239" s="19"/>
      <c r="Z239" s="19"/>
      <c r="AH239" s="164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</row>
    <row r="240" spans="21:55" ht="12.75">
      <c r="U240" s="19"/>
      <c r="V240" s="19" t="s">
        <v>31</v>
      </c>
      <c r="W240" s="19"/>
      <c r="X240" s="203"/>
      <c r="Y240" s="19"/>
      <c r="Z240" s="19"/>
      <c r="AH240" s="164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</row>
    <row r="241" spans="21:55" ht="12.75">
      <c r="U241" s="19"/>
      <c r="V241" s="19" t="s">
        <v>32</v>
      </c>
      <c r="W241" s="19"/>
      <c r="X241" s="203"/>
      <c r="Y241" s="19"/>
      <c r="Z241" s="19"/>
      <c r="AH241" s="164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</row>
    <row r="242" spans="21:55" ht="12.75">
      <c r="U242" s="19"/>
      <c r="V242" s="19" t="s">
        <v>33</v>
      </c>
      <c r="W242" s="19"/>
      <c r="X242" s="203"/>
      <c r="Y242" s="19"/>
      <c r="Z242" s="19"/>
      <c r="AH242" s="164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</row>
    <row r="243" spans="21:55" ht="25.5">
      <c r="U243" s="19"/>
      <c r="V243" s="19" t="s">
        <v>35</v>
      </c>
      <c r="W243" s="19"/>
      <c r="X243" s="203"/>
      <c r="Y243" s="19"/>
      <c r="Z243" s="19"/>
      <c r="AH243" s="164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</row>
    <row r="244" spans="21:55" ht="12.75">
      <c r="U244" s="19"/>
      <c r="V244" s="19" t="s">
        <v>37</v>
      </c>
      <c r="W244" s="204"/>
      <c r="X244" s="203"/>
      <c r="Y244" s="19"/>
      <c r="Z244" s="19"/>
      <c r="AH244" s="164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</row>
    <row r="245" spans="21:55" ht="12.75">
      <c r="U245" s="19"/>
      <c r="V245" s="19" t="s">
        <v>39</v>
      </c>
      <c r="W245" s="19"/>
      <c r="X245" s="203"/>
      <c r="Y245" s="19"/>
      <c r="Z245" s="19"/>
      <c r="AH245" s="164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</row>
    <row r="246" spans="21:55" ht="12.75">
      <c r="U246" s="19"/>
      <c r="V246" s="19" t="s">
        <v>41</v>
      </c>
      <c r="W246" s="19"/>
      <c r="X246" s="203"/>
      <c r="Y246" s="19"/>
      <c r="Z246" s="19"/>
      <c r="AH246" s="164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</row>
    <row r="247" spans="21:55" ht="25.5">
      <c r="U247" s="19"/>
      <c r="V247" s="19" t="s">
        <v>42</v>
      </c>
      <c r="W247" s="19"/>
      <c r="X247" s="203"/>
      <c r="Y247" s="19"/>
      <c r="Z247" s="19"/>
      <c r="AH247" s="164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</row>
    <row r="248" spans="21:55" ht="12.75">
      <c r="U248" s="19"/>
      <c r="V248" s="19" t="s">
        <v>43</v>
      </c>
      <c r="W248" s="204"/>
      <c r="X248" s="203"/>
      <c r="Y248" s="19"/>
      <c r="Z248" s="19"/>
      <c r="AH248" s="164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</row>
    <row r="249" spans="21:55" ht="12.75">
      <c r="U249" s="19"/>
      <c r="V249" s="19" t="s">
        <v>44</v>
      </c>
      <c r="W249" s="19"/>
      <c r="X249" s="203"/>
      <c r="Y249" s="19"/>
      <c r="Z249" s="19"/>
      <c r="AH249" s="164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</row>
    <row r="250" spans="21:55" ht="12.75">
      <c r="U250" s="19"/>
      <c r="V250" s="19"/>
      <c r="W250" s="19"/>
      <c r="X250" s="203"/>
      <c r="Y250" s="19"/>
      <c r="Z250" s="19"/>
      <c r="AH250" s="164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</row>
    <row r="251" spans="21:55" ht="12.75">
      <c r="U251" s="19">
        <v>10</v>
      </c>
      <c r="V251" s="19" t="s">
        <v>17</v>
      </c>
      <c r="W251" s="19"/>
      <c r="X251" s="203"/>
      <c r="Y251" s="19"/>
      <c r="Z251" s="19"/>
      <c r="AH251" s="164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</row>
    <row r="252" spans="21:55" ht="12.75">
      <c r="U252" s="19"/>
      <c r="V252" s="19" t="s">
        <v>18</v>
      </c>
      <c r="W252" s="19"/>
      <c r="X252" s="203"/>
      <c r="Y252" s="19"/>
      <c r="Z252" s="19"/>
      <c r="AH252" s="164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</row>
    <row r="253" spans="21:55" ht="12.75">
      <c r="U253" s="19"/>
      <c r="V253" s="19" t="s">
        <v>20</v>
      </c>
      <c r="W253" s="19"/>
      <c r="X253" s="203"/>
      <c r="Y253" s="19"/>
      <c r="Z253" s="19"/>
      <c r="AH253" s="164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</row>
    <row r="254" spans="21:55" ht="25.5">
      <c r="U254" s="19"/>
      <c r="V254" s="19" t="s">
        <v>22</v>
      </c>
      <c r="W254" s="19"/>
      <c r="X254" s="203"/>
      <c r="Y254" s="19"/>
      <c r="Z254" s="19"/>
      <c r="AH254" s="164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</row>
    <row r="255" spans="21:55" ht="12.75">
      <c r="U255" s="19"/>
      <c r="V255" s="19" t="s">
        <v>24</v>
      </c>
      <c r="W255" s="19"/>
      <c r="X255" s="203"/>
      <c r="Y255" s="19"/>
      <c r="Z255" s="19"/>
      <c r="AH255" s="164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</row>
    <row r="256" spans="21:55" ht="12.75">
      <c r="U256" s="19"/>
      <c r="V256" s="19" t="s">
        <v>25</v>
      </c>
      <c r="W256" s="19"/>
      <c r="X256" s="203"/>
      <c r="Y256" s="19"/>
      <c r="Z256" s="19"/>
      <c r="AH256" s="164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</row>
    <row r="257" spans="21:55" ht="12.75">
      <c r="U257" s="19"/>
      <c r="V257" s="19" t="s">
        <v>26</v>
      </c>
      <c r="W257" s="19"/>
      <c r="X257" s="203"/>
      <c r="Y257" s="19"/>
      <c r="Z257" s="19"/>
      <c r="AH257" s="164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</row>
    <row r="258" spans="21:55" ht="25.5">
      <c r="U258" s="19"/>
      <c r="V258" s="19" t="s">
        <v>27</v>
      </c>
      <c r="W258" s="19"/>
      <c r="X258" s="203"/>
      <c r="Y258" s="19"/>
      <c r="Z258" s="19"/>
      <c r="AH258" s="164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</row>
    <row r="259" spans="21:55" ht="12.75">
      <c r="U259" s="19"/>
      <c r="V259" s="19" t="s">
        <v>28</v>
      </c>
      <c r="W259" s="19"/>
      <c r="X259" s="203"/>
      <c r="Y259" s="19"/>
      <c r="Z259" s="19"/>
      <c r="AH259" s="164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</row>
    <row r="260" spans="21:55" ht="12.75">
      <c r="U260" s="19"/>
      <c r="V260" s="19" t="s">
        <v>29</v>
      </c>
      <c r="W260" s="19"/>
      <c r="X260" s="203"/>
      <c r="Y260" s="19"/>
      <c r="Z260" s="19"/>
      <c r="AH260" s="164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</row>
    <row r="261" spans="21:55" ht="25.5">
      <c r="U261" s="19"/>
      <c r="V261" s="19" t="s">
        <v>30</v>
      </c>
      <c r="W261" s="19"/>
      <c r="X261" s="203"/>
      <c r="Y261" s="19"/>
      <c r="Z261" s="19"/>
      <c r="AH261" s="164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</row>
    <row r="262" spans="21:55" ht="12.75">
      <c r="U262" s="19"/>
      <c r="V262" s="19" t="s">
        <v>31</v>
      </c>
      <c r="W262" s="19"/>
      <c r="X262" s="203"/>
      <c r="Y262" s="19"/>
      <c r="Z262" s="19"/>
      <c r="AH262" s="164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</row>
    <row r="263" spans="21:55" ht="12.75">
      <c r="U263" s="19"/>
      <c r="V263" s="19" t="s">
        <v>32</v>
      </c>
      <c r="W263" s="19"/>
      <c r="X263" s="203"/>
      <c r="Y263" s="19"/>
      <c r="Z263" s="19"/>
      <c r="AH263" s="164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</row>
    <row r="264" spans="21:55" ht="12.75">
      <c r="U264" s="19"/>
      <c r="V264" s="19" t="s">
        <v>33</v>
      </c>
      <c r="W264" s="19"/>
      <c r="X264" s="203"/>
      <c r="Y264" s="19"/>
      <c r="Z264" s="19"/>
      <c r="AH264" s="164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</row>
    <row r="265" spans="21:55" ht="25.5">
      <c r="U265" s="19"/>
      <c r="V265" s="19" t="s">
        <v>35</v>
      </c>
      <c r="W265" s="19"/>
      <c r="X265" s="203"/>
      <c r="Y265" s="19"/>
      <c r="Z265" s="19"/>
      <c r="AH265" s="164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</row>
    <row r="266" spans="21:55" ht="12.75">
      <c r="U266" s="19"/>
      <c r="V266" s="19" t="s">
        <v>37</v>
      </c>
      <c r="W266" s="204"/>
      <c r="X266" s="203"/>
      <c r="Y266" s="19"/>
      <c r="Z266" s="19"/>
      <c r="AH266" s="164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</row>
    <row r="267" spans="21:55" ht="12.75">
      <c r="U267" s="19"/>
      <c r="V267" s="19" t="s">
        <v>39</v>
      </c>
      <c r="W267" s="19"/>
      <c r="X267" s="203"/>
      <c r="Y267" s="19"/>
      <c r="Z267" s="19"/>
      <c r="AH267" s="164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</row>
    <row r="268" spans="21:55" ht="12.75">
      <c r="U268" s="19"/>
      <c r="V268" s="19" t="s">
        <v>41</v>
      </c>
      <c r="W268" s="19"/>
      <c r="X268" s="203"/>
      <c r="Y268" s="19"/>
      <c r="Z268" s="19"/>
      <c r="AH268" s="164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</row>
    <row r="269" spans="21:55" ht="25.5">
      <c r="U269" s="19"/>
      <c r="V269" s="19" t="s">
        <v>42</v>
      </c>
      <c r="W269" s="19"/>
      <c r="X269" s="203"/>
      <c r="Y269" s="19"/>
      <c r="Z269" s="19"/>
      <c r="AH269" s="164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</row>
    <row r="270" spans="21:55" ht="12.75">
      <c r="U270" s="19"/>
      <c r="V270" s="19" t="s">
        <v>43</v>
      </c>
      <c r="W270" s="204"/>
      <c r="X270" s="203"/>
      <c r="Y270" s="19"/>
      <c r="Z270" s="19"/>
      <c r="AH270" s="164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</row>
    <row r="271" spans="21:55" ht="12.75">
      <c r="U271" s="19"/>
      <c r="V271" s="19" t="s">
        <v>44</v>
      </c>
      <c r="W271" s="19"/>
      <c r="X271" s="203"/>
      <c r="Y271" s="19"/>
      <c r="Z271" s="19"/>
      <c r="AH271" s="164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</row>
    <row r="272" spans="21:55" ht="12.75">
      <c r="U272" s="19"/>
      <c r="V272" s="19"/>
      <c r="W272" s="19"/>
      <c r="X272" s="203"/>
      <c r="Y272" s="19"/>
      <c r="Z272" s="19"/>
      <c r="AH272" s="164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</row>
    <row r="273" spans="21:55" ht="12.75">
      <c r="U273" s="129">
        <v>11</v>
      </c>
      <c r="V273" s="129" t="s">
        <v>17</v>
      </c>
      <c r="W273" s="129"/>
      <c r="X273" s="205"/>
      <c r="AH273" s="164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</row>
    <row r="274" spans="21:55" ht="12.75">
      <c r="U274" s="129"/>
      <c r="V274" s="129" t="s">
        <v>18</v>
      </c>
      <c r="W274" s="129"/>
      <c r="X274" s="205"/>
      <c r="AH274" s="164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</row>
    <row r="275" spans="21:55" ht="12.75">
      <c r="U275" s="129"/>
      <c r="V275" s="129" t="s">
        <v>20</v>
      </c>
      <c r="W275" s="129"/>
      <c r="X275" s="205"/>
      <c r="AH275" s="164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</row>
    <row r="276" spans="21:55" ht="12.75">
      <c r="U276" s="129"/>
      <c r="V276" s="129" t="s">
        <v>22</v>
      </c>
      <c r="W276" s="129"/>
      <c r="X276" s="205"/>
      <c r="AH276" s="164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</row>
    <row r="277" spans="21:55" ht="12.75">
      <c r="U277" s="129"/>
      <c r="V277" s="129" t="s">
        <v>24</v>
      </c>
      <c r="W277" s="129"/>
      <c r="X277" s="205"/>
      <c r="AH277" s="164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</row>
    <row r="278" spans="21:55" ht="12.75">
      <c r="U278" s="129"/>
      <c r="V278" s="129" t="s">
        <v>25</v>
      </c>
      <c r="W278" s="129"/>
      <c r="X278" s="205"/>
      <c r="AH278" s="164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</row>
    <row r="279" spans="21:55" ht="12.75">
      <c r="U279" s="129"/>
      <c r="V279" s="129" t="s">
        <v>26</v>
      </c>
      <c r="W279" s="129"/>
      <c r="X279" s="205"/>
      <c r="AH279" s="164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</row>
    <row r="280" spans="21:55" ht="12.75">
      <c r="U280" s="129"/>
      <c r="V280" s="129" t="s">
        <v>27</v>
      </c>
      <c r="W280" s="129"/>
      <c r="X280" s="205"/>
      <c r="AH280" s="164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</row>
    <row r="281" spans="21:55" ht="12.75">
      <c r="U281" s="129"/>
      <c r="V281" s="129" t="s">
        <v>28</v>
      </c>
      <c r="W281" s="129"/>
      <c r="X281" s="205"/>
      <c r="AH281" s="164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</row>
    <row r="282" spans="21:55" ht="12.75">
      <c r="U282" s="129"/>
      <c r="V282" s="129" t="s">
        <v>29</v>
      </c>
      <c r="W282" s="129"/>
      <c r="X282" s="205"/>
      <c r="AH282" s="164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</row>
    <row r="283" spans="21:55" ht="12.75">
      <c r="U283" s="129"/>
      <c r="V283" s="129" t="s">
        <v>30</v>
      </c>
      <c r="W283" s="129"/>
      <c r="X283" s="205"/>
      <c r="AH283" s="164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</row>
    <row r="284" spans="21:55" ht="12.75">
      <c r="U284" s="129"/>
      <c r="V284" s="129" t="s">
        <v>31</v>
      </c>
      <c r="W284" s="129"/>
      <c r="X284" s="205"/>
      <c r="AH284" s="164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</row>
    <row r="285" spans="21:55" ht="12.75">
      <c r="U285" s="129"/>
      <c r="V285" s="129" t="s">
        <v>32</v>
      </c>
      <c r="W285" s="129"/>
      <c r="X285" s="205"/>
      <c r="AH285" s="164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</row>
    <row r="286" spans="21:55" ht="12.75">
      <c r="U286" s="129"/>
      <c r="V286" s="129" t="s">
        <v>33</v>
      </c>
      <c r="W286" s="129"/>
      <c r="X286" s="205"/>
      <c r="AH286" s="164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</row>
    <row r="287" spans="21:55" ht="12.75">
      <c r="U287" s="129"/>
      <c r="V287" s="129" t="s">
        <v>35</v>
      </c>
      <c r="W287" s="129"/>
      <c r="X287" s="205"/>
      <c r="AH287" s="164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</row>
    <row r="288" spans="21:55" ht="12.75">
      <c r="U288" s="129"/>
      <c r="V288" s="129" t="s">
        <v>37</v>
      </c>
      <c r="W288" s="206"/>
      <c r="X288" s="205"/>
      <c r="AH288" s="164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</row>
    <row r="289" spans="21:55" ht="12.75">
      <c r="U289" s="129"/>
      <c r="V289" s="129" t="s">
        <v>39</v>
      </c>
      <c r="W289" s="129"/>
      <c r="X289" s="205"/>
      <c r="AH289" s="164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</row>
    <row r="290" spans="21:55" ht="12.75">
      <c r="U290" s="129"/>
      <c r="V290" s="129" t="s">
        <v>41</v>
      </c>
      <c r="W290" s="129"/>
      <c r="X290" s="205"/>
      <c r="AH290" s="164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</row>
    <row r="291" spans="21:55" ht="12.75">
      <c r="U291" s="129"/>
      <c r="V291" s="129" t="s">
        <v>42</v>
      </c>
      <c r="W291" s="129"/>
      <c r="X291" s="205"/>
      <c r="AH291" s="164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</row>
    <row r="292" spans="21:55" ht="12.75">
      <c r="U292" s="129"/>
      <c r="V292" s="129" t="s">
        <v>43</v>
      </c>
      <c r="W292" s="206"/>
      <c r="X292" s="205"/>
      <c r="AH292" s="164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</row>
    <row r="293" spans="21:55" ht="12.75">
      <c r="U293" s="129"/>
      <c r="V293" s="129" t="s">
        <v>44</v>
      </c>
      <c r="W293" s="129"/>
      <c r="X293" s="205"/>
      <c r="AH293" s="164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</row>
    <row r="294" spans="21:55" ht="12.75">
      <c r="U294" s="129"/>
      <c r="V294" s="129"/>
      <c r="W294" s="129"/>
      <c r="X294" s="205"/>
      <c r="AH294" s="164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</row>
    <row r="295" spans="21:55" ht="12.75">
      <c r="U295" s="129">
        <v>12</v>
      </c>
      <c r="V295" s="129" t="s">
        <v>17</v>
      </c>
      <c r="W295" s="129"/>
      <c r="X295" s="205"/>
      <c r="AH295" s="164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</row>
    <row r="296" spans="21:55" ht="12.75">
      <c r="U296" s="129"/>
      <c r="V296" s="129" t="s">
        <v>18</v>
      </c>
      <c r="W296" s="129"/>
      <c r="X296" s="205"/>
      <c r="AH296" s="164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</row>
    <row r="297" spans="21:55" ht="12.75">
      <c r="U297" s="129"/>
      <c r="V297" s="129" t="s">
        <v>20</v>
      </c>
      <c r="W297" s="129"/>
      <c r="X297" s="205"/>
      <c r="AH297" s="164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</row>
    <row r="298" spans="21:55" ht="12.75">
      <c r="U298" s="129"/>
      <c r="V298" s="129" t="s">
        <v>22</v>
      </c>
      <c r="W298" s="129"/>
      <c r="X298" s="205"/>
      <c r="AH298" s="164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</row>
    <row r="299" spans="21:55" ht="12.75">
      <c r="U299" s="129"/>
      <c r="V299" s="129" t="s">
        <v>24</v>
      </c>
      <c r="W299" s="129"/>
      <c r="X299" s="205"/>
      <c r="AH299" s="164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</row>
    <row r="300" spans="21:55" ht="12.75">
      <c r="U300" s="129"/>
      <c r="V300" s="129" t="s">
        <v>25</v>
      </c>
      <c r="W300" s="129"/>
      <c r="X300" s="205"/>
      <c r="AH300" s="164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</row>
    <row r="301" spans="21:55" ht="12.75">
      <c r="U301" s="129"/>
      <c r="V301" s="129" t="s">
        <v>26</v>
      </c>
      <c r="W301" s="129"/>
      <c r="X301" s="205"/>
      <c r="AH301" s="164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</row>
    <row r="302" spans="21:55" ht="12.75">
      <c r="U302" s="129"/>
      <c r="V302" s="129" t="s">
        <v>27</v>
      </c>
      <c r="W302" s="129"/>
      <c r="X302" s="205"/>
      <c r="AH302" s="164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</row>
    <row r="303" spans="21:55" ht="12.75">
      <c r="U303" s="129"/>
      <c r="V303" s="129" t="s">
        <v>28</v>
      </c>
      <c r="W303" s="129"/>
      <c r="X303" s="205"/>
      <c r="AH303" s="164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</row>
    <row r="304" spans="21:55" ht="12.75">
      <c r="U304" s="129"/>
      <c r="V304" s="129" t="s">
        <v>29</v>
      </c>
      <c r="W304" s="129"/>
      <c r="X304" s="205"/>
      <c r="AH304" s="164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</row>
    <row r="305" spans="21:55" ht="12.75">
      <c r="U305" s="129"/>
      <c r="V305" s="129" t="s">
        <v>30</v>
      </c>
      <c r="W305" s="129"/>
      <c r="X305" s="205"/>
      <c r="AH305" s="164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</row>
    <row r="306" spans="21:55" ht="12.75">
      <c r="U306" s="129"/>
      <c r="V306" s="129" t="s">
        <v>31</v>
      </c>
      <c r="W306" s="129"/>
      <c r="X306" s="205"/>
      <c r="AH306" s="164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</row>
    <row r="307" spans="21:55" ht="12.75">
      <c r="U307" s="129"/>
      <c r="V307" s="129" t="s">
        <v>32</v>
      </c>
      <c r="W307" s="129"/>
      <c r="X307" s="205"/>
      <c r="AH307" s="164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</row>
    <row r="308" spans="21:55" ht="12.75">
      <c r="U308" s="129"/>
      <c r="V308" s="129" t="s">
        <v>33</v>
      </c>
      <c r="W308" s="129"/>
      <c r="X308" s="205"/>
      <c r="AH308" s="164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</row>
    <row r="309" spans="21:55" ht="12.75">
      <c r="U309" s="129"/>
      <c r="V309" s="129" t="s">
        <v>35</v>
      </c>
      <c r="W309" s="129"/>
      <c r="X309" s="205"/>
      <c r="AH309" s="164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</row>
    <row r="310" spans="21:55" ht="12.75">
      <c r="U310" s="129"/>
      <c r="V310" s="129" t="s">
        <v>37</v>
      </c>
      <c r="W310" s="206"/>
      <c r="X310" s="205"/>
      <c r="AH310" s="164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</row>
    <row r="311" spans="21:55" ht="12.75">
      <c r="U311" s="129"/>
      <c r="V311" s="129" t="s">
        <v>39</v>
      </c>
      <c r="W311" s="129"/>
      <c r="X311" s="205"/>
      <c r="AH311" s="164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</row>
    <row r="312" spans="21:55" ht="12.75">
      <c r="U312" s="129"/>
      <c r="V312" s="129" t="s">
        <v>41</v>
      </c>
      <c r="W312" s="129"/>
      <c r="X312" s="205"/>
      <c r="AH312" s="164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</row>
    <row r="313" spans="21:55" ht="12.75">
      <c r="U313" s="129"/>
      <c r="V313" s="129" t="s">
        <v>42</v>
      </c>
      <c r="W313" s="129"/>
      <c r="X313" s="205"/>
      <c r="AH313" s="164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</row>
    <row r="314" spans="21:55" ht="12.75">
      <c r="U314" s="129"/>
      <c r="V314" s="129" t="s">
        <v>43</v>
      </c>
      <c r="W314" s="206"/>
      <c r="X314" s="205"/>
      <c r="AH314" s="164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</row>
    <row r="315" spans="21:55" ht="12.75">
      <c r="U315" s="129"/>
      <c r="V315" s="129" t="s">
        <v>44</v>
      </c>
      <c r="W315" s="129"/>
      <c r="X315" s="205"/>
      <c r="AH315" s="164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</row>
    <row r="316" spans="21:55" ht="12.75">
      <c r="U316" s="129"/>
      <c r="V316" s="129"/>
      <c r="W316" s="129"/>
      <c r="X316" s="205"/>
      <c r="AH316" s="164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</row>
    <row r="317" spans="21:55" ht="12.75">
      <c r="U317" s="129">
        <v>13</v>
      </c>
      <c r="V317" s="129" t="s">
        <v>17</v>
      </c>
      <c r="W317" s="129"/>
      <c r="X317" s="205"/>
      <c r="AH317" s="164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</row>
    <row r="318" spans="21:55" ht="12.75">
      <c r="U318" s="129"/>
      <c r="V318" s="129" t="s">
        <v>18</v>
      </c>
      <c r="W318" s="129"/>
      <c r="X318" s="205"/>
      <c r="AH318" s="164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</row>
    <row r="319" spans="21:55" ht="12.75">
      <c r="U319" s="129"/>
      <c r="V319" s="129" t="s">
        <v>20</v>
      </c>
      <c r="W319" s="129"/>
      <c r="X319" s="205"/>
      <c r="AH319" s="164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</row>
    <row r="320" spans="21:55" ht="12.75">
      <c r="U320" s="129"/>
      <c r="V320" s="129" t="s">
        <v>22</v>
      </c>
      <c r="W320" s="129"/>
      <c r="X320" s="205"/>
      <c r="AH320" s="164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</row>
    <row r="321" spans="21:55" ht="12.75">
      <c r="U321" s="129"/>
      <c r="V321" s="129" t="s">
        <v>24</v>
      </c>
      <c r="W321" s="129"/>
      <c r="X321" s="205"/>
      <c r="AH321" s="164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</row>
    <row r="322" spans="21:55" ht="12.75">
      <c r="U322" s="129"/>
      <c r="V322" s="129" t="s">
        <v>25</v>
      </c>
      <c r="W322" s="129"/>
      <c r="X322" s="205"/>
      <c r="AH322" s="164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</row>
    <row r="323" spans="21:55" ht="12.75">
      <c r="U323" s="129"/>
      <c r="V323" s="129" t="s">
        <v>26</v>
      </c>
      <c r="W323" s="129"/>
      <c r="X323" s="205"/>
      <c r="AH323" s="164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</row>
    <row r="324" spans="21:55" ht="12.75">
      <c r="U324" s="129"/>
      <c r="V324" s="129" t="s">
        <v>27</v>
      </c>
      <c r="W324" s="129"/>
      <c r="X324" s="205"/>
      <c r="AH324" s="164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</row>
    <row r="325" spans="21:55" ht="12.75">
      <c r="U325" s="129"/>
      <c r="V325" s="129" t="s">
        <v>28</v>
      </c>
      <c r="W325" s="129"/>
      <c r="X325" s="205"/>
      <c r="AH325" s="164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</row>
    <row r="326" spans="21:55" ht="12.75">
      <c r="U326" s="129"/>
      <c r="V326" s="129" t="s">
        <v>29</v>
      </c>
      <c r="W326" s="129"/>
      <c r="X326" s="205"/>
      <c r="AH326" s="164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</row>
    <row r="327" spans="21:55" ht="12.75">
      <c r="U327" s="129"/>
      <c r="V327" s="129" t="s">
        <v>30</v>
      </c>
      <c r="W327" s="129"/>
      <c r="X327" s="205"/>
      <c r="AH327" s="164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</row>
    <row r="328" spans="21:55" ht="12.75">
      <c r="U328" s="129"/>
      <c r="V328" s="129" t="s">
        <v>31</v>
      </c>
      <c r="W328" s="129"/>
      <c r="X328" s="205"/>
      <c r="AH328" s="164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</row>
    <row r="329" spans="21:55" ht="12.75">
      <c r="U329" s="129"/>
      <c r="V329" s="129" t="s">
        <v>32</v>
      </c>
      <c r="W329" s="129"/>
      <c r="X329" s="205"/>
      <c r="AH329" s="164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</row>
    <row r="330" spans="21:55" ht="12.75">
      <c r="U330" s="129"/>
      <c r="V330" s="129" t="s">
        <v>33</v>
      </c>
      <c r="W330" s="129"/>
      <c r="X330" s="205"/>
      <c r="AH330" s="164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</row>
    <row r="331" spans="21:55" ht="12.75">
      <c r="U331" s="129"/>
      <c r="V331" s="129" t="s">
        <v>35</v>
      </c>
      <c r="W331" s="129"/>
      <c r="X331" s="205"/>
      <c r="AH331" s="164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</row>
    <row r="332" spans="21:55" ht="12.75">
      <c r="U332" s="129"/>
      <c r="V332" s="129" t="s">
        <v>37</v>
      </c>
      <c r="W332" s="206"/>
      <c r="X332" s="205"/>
      <c r="AH332" s="164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</row>
    <row r="333" spans="21:55" ht="12.75">
      <c r="U333" s="129"/>
      <c r="V333" s="129" t="s">
        <v>39</v>
      </c>
      <c r="W333" s="129"/>
      <c r="X333" s="205"/>
      <c r="AH333" s="164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</row>
    <row r="334" spans="21:55" ht="12.75">
      <c r="U334" s="129"/>
      <c r="V334" s="129" t="s">
        <v>41</v>
      </c>
      <c r="W334" s="129"/>
      <c r="X334" s="205"/>
      <c r="AH334" s="164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</row>
    <row r="335" spans="21:55" ht="12.75">
      <c r="U335" s="129"/>
      <c r="V335" s="129" t="s">
        <v>42</v>
      </c>
      <c r="W335" s="129"/>
      <c r="X335" s="205"/>
      <c r="AH335" s="164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</row>
    <row r="336" spans="21:55" ht="12.75">
      <c r="U336" s="129"/>
      <c r="V336" s="129" t="s">
        <v>43</v>
      </c>
      <c r="W336" s="206"/>
      <c r="X336" s="205"/>
      <c r="AH336" s="164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</row>
    <row r="337" spans="21:55" ht="12.75">
      <c r="U337" s="129"/>
      <c r="V337" s="129" t="s">
        <v>44</v>
      </c>
      <c r="W337" s="129"/>
      <c r="X337" s="205"/>
      <c r="AH337" s="164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</row>
    <row r="338" spans="21:55" ht="12.75">
      <c r="U338" s="129"/>
      <c r="V338" s="129"/>
      <c r="W338" s="129"/>
      <c r="X338" s="205"/>
      <c r="AH338" s="164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</row>
    <row r="339" spans="21:55" ht="12.75">
      <c r="U339" s="129">
        <v>14</v>
      </c>
      <c r="V339" s="129" t="s">
        <v>17</v>
      </c>
      <c r="W339" s="129"/>
      <c r="X339" s="205"/>
      <c r="AH339" s="164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</row>
    <row r="340" spans="21:55" ht="12.75">
      <c r="U340" s="129"/>
      <c r="V340" s="129" t="s">
        <v>18</v>
      </c>
      <c r="W340" s="129"/>
      <c r="X340" s="205"/>
      <c r="AH340" s="164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</row>
    <row r="341" spans="21:55" ht="12.75">
      <c r="U341" s="129"/>
      <c r="V341" s="129" t="s">
        <v>20</v>
      </c>
      <c r="W341" s="129"/>
      <c r="X341" s="205"/>
      <c r="AH341" s="164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</row>
    <row r="342" spans="21:55" ht="12.75">
      <c r="U342" s="129"/>
      <c r="V342" s="129" t="s">
        <v>22</v>
      </c>
      <c r="W342" s="129"/>
      <c r="X342" s="205"/>
      <c r="AH342" s="164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</row>
    <row r="343" spans="21:55" ht="12.75">
      <c r="U343" s="129"/>
      <c r="V343" s="129" t="s">
        <v>24</v>
      </c>
      <c r="W343" s="129"/>
      <c r="X343" s="205"/>
      <c r="AH343" s="164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</row>
    <row r="344" spans="21:55" ht="12.75">
      <c r="U344" s="129"/>
      <c r="V344" s="129" t="s">
        <v>25</v>
      </c>
      <c r="W344" s="129"/>
      <c r="X344" s="205"/>
      <c r="AH344" s="164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</row>
    <row r="345" spans="21:55" ht="12.75">
      <c r="U345" s="129"/>
      <c r="V345" s="129" t="s">
        <v>26</v>
      </c>
      <c r="W345" s="129"/>
      <c r="X345" s="205"/>
      <c r="AH345" s="164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</row>
    <row r="346" spans="21:55" ht="12.75">
      <c r="U346" s="129"/>
      <c r="V346" s="129" t="s">
        <v>27</v>
      </c>
      <c r="W346" s="129"/>
      <c r="X346" s="205"/>
      <c r="AH346" s="164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</row>
    <row r="347" spans="21:55" ht="12.75">
      <c r="U347" s="129"/>
      <c r="V347" s="129" t="s">
        <v>28</v>
      </c>
      <c r="W347" s="129"/>
      <c r="X347" s="205"/>
      <c r="AH347" s="164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</row>
    <row r="348" spans="21:55" ht="12.75">
      <c r="U348" s="129"/>
      <c r="V348" s="129" t="s">
        <v>29</v>
      </c>
      <c r="W348" s="129"/>
      <c r="X348" s="205"/>
      <c r="AH348" s="164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</row>
    <row r="349" spans="21:55" ht="12.75">
      <c r="U349" s="129"/>
      <c r="V349" s="129" t="s">
        <v>30</v>
      </c>
      <c r="W349" s="129"/>
      <c r="X349" s="205"/>
      <c r="AH349" s="164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</row>
    <row r="350" spans="21:55" ht="12.75">
      <c r="U350" s="129"/>
      <c r="V350" s="129" t="s">
        <v>31</v>
      </c>
      <c r="W350" s="129"/>
      <c r="X350" s="205"/>
      <c r="AH350" s="164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</row>
    <row r="351" spans="21:55" ht="12.75">
      <c r="U351" s="129"/>
      <c r="V351" s="129" t="s">
        <v>32</v>
      </c>
      <c r="W351" s="129"/>
      <c r="X351" s="205"/>
      <c r="AH351" s="164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</row>
    <row r="352" spans="21:55" ht="12.75">
      <c r="U352" s="129"/>
      <c r="V352" s="129" t="s">
        <v>33</v>
      </c>
      <c r="W352" s="129"/>
      <c r="X352" s="205"/>
      <c r="AH352" s="164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</row>
    <row r="353" spans="21:55" ht="12.75">
      <c r="U353" s="129"/>
      <c r="V353" s="129" t="s">
        <v>35</v>
      </c>
      <c r="W353" s="129"/>
      <c r="X353" s="205"/>
      <c r="AH353" s="164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</row>
    <row r="354" spans="21:55" ht="12.75">
      <c r="U354" s="129"/>
      <c r="V354" s="129" t="s">
        <v>37</v>
      </c>
      <c r="W354" s="206"/>
      <c r="X354" s="205"/>
      <c r="AH354" s="164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</row>
    <row r="355" spans="21:55" ht="12.75">
      <c r="U355" s="129"/>
      <c r="V355" s="129" t="s">
        <v>39</v>
      </c>
      <c r="W355" s="129"/>
      <c r="X355" s="205"/>
      <c r="AH355" s="164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</row>
    <row r="356" spans="21:55" ht="12.75">
      <c r="U356" s="129"/>
      <c r="V356" s="129" t="s">
        <v>41</v>
      </c>
      <c r="W356" s="129"/>
      <c r="X356" s="205"/>
      <c r="AH356" s="164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</row>
    <row r="357" spans="21:55" ht="12.75">
      <c r="U357" s="129"/>
      <c r="V357" s="129" t="s">
        <v>42</v>
      </c>
      <c r="W357" s="129"/>
      <c r="X357" s="205"/>
      <c r="AH357" s="164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</row>
    <row r="358" spans="21:55" ht="12.75">
      <c r="U358" s="129"/>
      <c r="V358" s="129" t="s">
        <v>43</v>
      </c>
      <c r="W358" s="206"/>
      <c r="X358" s="205"/>
      <c r="AH358" s="164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</row>
    <row r="359" spans="21:55" ht="12.75">
      <c r="U359" s="129"/>
      <c r="V359" s="129" t="s">
        <v>44</v>
      </c>
      <c r="W359" s="129"/>
      <c r="X359" s="205"/>
      <c r="AH359" s="164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</row>
    <row r="360" spans="21:55" ht="12.75">
      <c r="U360" s="129"/>
      <c r="V360" s="129"/>
      <c r="W360" s="129"/>
      <c r="X360" s="205"/>
      <c r="AH360" s="164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</row>
    <row r="361" spans="21:55" ht="12.75">
      <c r="U361" s="129">
        <v>15</v>
      </c>
      <c r="V361" s="129" t="s">
        <v>17</v>
      </c>
      <c r="W361" s="129"/>
      <c r="X361" s="205"/>
      <c r="AH361" s="164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</row>
    <row r="362" spans="21:55" ht="12.75">
      <c r="U362" s="129"/>
      <c r="V362" s="129" t="s">
        <v>18</v>
      </c>
      <c r="W362" s="129"/>
      <c r="X362" s="205"/>
      <c r="AH362" s="164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</row>
    <row r="363" spans="21:55" ht="12.75">
      <c r="U363" s="129"/>
      <c r="V363" s="129" t="s">
        <v>20</v>
      </c>
      <c r="W363" s="129"/>
      <c r="X363" s="205"/>
      <c r="AH363" s="164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</row>
    <row r="364" spans="21:55" ht="12.75">
      <c r="U364" s="129"/>
      <c r="V364" s="129" t="s">
        <v>22</v>
      </c>
      <c r="W364" s="129"/>
      <c r="X364" s="205"/>
      <c r="AH364" s="164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</row>
    <row r="365" spans="21:55" ht="12.75">
      <c r="U365" s="129"/>
      <c r="V365" s="129" t="s">
        <v>24</v>
      </c>
      <c r="W365" s="129"/>
      <c r="X365" s="205"/>
      <c r="AH365" s="164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</row>
    <row r="366" spans="21:55" ht="12.75">
      <c r="U366" s="129"/>
      <c r="V366" s="129" t="s">
        <v>25</v>
      </c>
      <c r="W366" s="129"/>
      <c r="X366" s="205"/>
      <c r="AH366" s="164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</row>
    <row r="367" spans="21:55" ht="12.75">
      <c r="U367" s="129"/>
      <c r="V367" s="129" t="s">
        <v>26</v>
      </c>
      <c r="W367" s="129"/>
      <c r="X367" s="205"/>
      <c r="AH367" s="164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</row>
    <row r="368" spans="21:55" ht="12.75">
      <c r="U368" s="129"/>
      <c r="V368" s="129" t="s">
        <v>27</v>
      </c>
      <c r="W368" s="129"/>
      <c r="X368" s="205"/>
      <c r="AH368" s="164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</row>
    <row r="369" spans="21:55" ht="12.75">
      <c r="U369" s="129"/>
      <c r="V369" s="129" t="s">
        <v>28</v>
      </c>
      <c r="W369" s="129"/>
      <c r="X369" s="205"/>
      <c r="AH369" s="164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</row>
    <row r="370" spans="21:55" ht="12.75">
      <c r="U370" s="129"/>
      <c r="V370" s="129" t="s">
        <v>29</v>
      </c>
      <c r="W370" s="129"/>
      <c r="X370" s="205"/>
      <c r="AH370" s="164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</row>
    <row r="371" spans="21:55" ht="12.75">
      <c r="U371" s="129"/>
      <c r="V371" s="129" t="s">
        <v>30</v>
      </c>
      <c r="W371" s="129"/>
      <c r="X371" s="205"/>
      <c r="AH371" s="164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</row>
    <row r="372" spans="21:55" ht="12.75">
      <c r="U372" s="129"/>
      <c r="V372" s="129" t="s">
        <v>31</v>
      </c>
      <c r="W372" s="129"/>
      <c r="X372" s="205"/>
      <c r="AH372" s="164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</row>
    <row r="373" spans="21:55" ht="12.75">
      <c r="U373" s="129"/>
      <c r="V373" s="129" t="s">
        <v>32</v>
      </c>
      <c r="W373" s="129"/>
      <c r="X373" s="205"/>
      <c r="AH373" s="164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</row>
    <row r="374" spans="21:55" ht="12.75">
      <c r="U374" s="129"/>
      <c r="V374" s="129" t="s">
        <v>33</v>
      </c>
      <c r="W374" s="129"/>
      <c r="X374" s="205"/>
      <c r="AH374" s="164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</row>
    <row r="375" spans="21:55" ht="12.75">
      <c r="U375" s="129"/>
      <c r="V375" s="129" t="s">
        <v>35</v>
      </c>
      <c r="W375" s="129"/>
      <c r="X375" s="205"/>
      <c r="AH375" s="164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</row>
    <row r="376" spans="21:55" ht="12.75">
      <c r="U376" s="129"/>
      <c r="V376" s="129" t="s">
        <v>37</v>
      </c>
      <c r="W376" s="206"/>
      <c r="X376" s="205"/>
      <c r="AH376" s="164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</row>
    <row r="377" spans="21:55" ht="12.75">
      <c r="U377" s="129"/>
      <c r="V377" s="129" t="s">
        <v>39</v>
      </c>
      <c r="W377" s="129"/>
      <c r="X377" s="205"/>
      <c r="AH377" s="164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</row>
    <row r="378" spans="21:55" ht="12.75">
      <c r="U378" s="129"/>
      <c r="V378" s="129" t="s">
        <v>41</v>
      </c>
      <c r="W378" s="129"/>
      <c r="X378" s="205"/>
      <c r="AH378" s="164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</row>
    <row r="379" spans="21:55" ht="12.75">
      <c r="U379" s="129"/>
      <c r="V379" s="129" t="s">
        <v>42</v>
      </c>
      <c r="W379" s="129"/>
      <c r="X379" s="205"/>
      <c r="AH379" s="164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</row>
    <row r="380" spans="21:55" ht="12.75">
      <c r="U380" s="129"/>
      <c r="V380" s="129" t="s">
        <v>43</v>
      </c>
      <c r="W380" s="206"/>
      <c r="X380" s="205"/>
      <c r="AH380" s="164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</row>
    <row r="381" spans="21:55" ht="12.75">
      <c r="U381" s="129"/>
      <c r="V381" s="129" t="s">
        <v>44</v>
      </c>
      <c r="W381" s="129"/>
      <c r="X381" s="205"/>
      <c r="AH381" s="164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</row>
    <row r="382" spans="21:55" ht="12.75">
      <c r="U382" s="129"/>
      <c r="V382" s="129"/>
      <c r="W382" s="129"/>
      <c r="X382" s="205"/>
      <c r="AH382" s="164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</row>
    <row r="383" spans="21:55" ht="12.75">
      <c r="U383" s="129">
        <v>16</v>
      </c>
      <c r="V383" s="129" t="s">
        <v>17</v>
      </c>
      <c r="W383" s="129"/>
      <c r="X383" s="205"/>
      <c r="AH383" s="164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</row>
    <row r="384" spans="21:55" ht="12.75">
      <c r="U384" s="129"/>
      <c r="V384" s="129" t="s">
        <v>18</v>
      </c>
      <c r="W384" s="129"/>
      <c r="X384" s="205"/>
      <c r="AH384" s="164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</row>
    <row r="385" spans="21:55" ht="12.75">
      <c r="U385" s="129"/>
      <c r="V385" s="129" t="s">
        <v>20</v>
      </c>
      <c r="W385" s="129"/>
      <c r="X385" s="205"/>
      <c r="AH385" s="164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</row>
    <row r="386" spans="21:55" ht="12.75">
      <c r="U386" s="129"/>
      <c r="V386" s="129" t="s">
        <v>22</v>
      </c>
      <c r="W386" s="129"/>
      <c r="X386" s="205"/>
      <c r="AH386" s="164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</row>
    <row r="387" spans="21:55" ht="12.75">
      <c r="U387" s="129"/>
      <c r="V387" s="129" t="s">
        <v>24</v>
      </c>
      <c r="W387" s="129"/>
      <c r="X387" s="205"/>
      <c r="AH387" s="164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</row>
    <row r="388" spans="21:55" ht="12.75">
      <c r="U388" s="129"/>
      <c r="V388" s="129" t="s">
        <v>25</v>
      </c>
      <c r="W388" s="129"/>
      <c r="X388" s="205"/>
      <c r="AH388" s="164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</row>
    <row r="389" spans="21:55" ht="12.75">
      <c r="U389" s="129"/>
      <c r="V389" s="129" t="s">
        <v>26</v>
      </c>
      <c r="W389" s="129"/>
      <c r="X389" s="205"/>
      <c r="AH389" s="164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</row>
    <row r="390" spans="21:55" ht="12.75">
      <c r="U390" s="129"/>
      <c r="V390" s="129" t="s">
        <v>27</v>
      </c>
      <c r="W390" s="129"/>
      <c r="X390" s="205"/>
      <c r="AH390" s="164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</row>
    <row r="391" spans="21:55" ht="12.75">
      <c r="U391" s="129"/>
      <c r="V391" s="129" t="s">
        <v>28</v>
      </c>
      <c r="W391" s="129"/>
      <c r="X391" s="205"/>
      <c r="AH391" s="164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</row>
    <row r="392" spans="21:55" ht="12.75">
      <c r="U392" s="129"/>
      <c r="V392" s="129" t="s">
        <v>29</v>
      </c>
      <c r="W392" s="129"/>
      <c r="X392" s="205"/>
      <c r="AH392" s="164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</row>
    <row r="393" spans="21:55" ht="12.75">
      <c r="U393" s="129"/>
      <c r="V393" s="129" t="s">
        <v>30</v>
      </c>
      <c r="W393" s="129"/>
      <c r="X393" s="205"/>
      <c r="AH393" s="164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</row>
    <row r="394" spans="21:55" ht="12.75">
      <c r="U394" s="129"/>
      <c r="V394" s="129" t="s">
        <v>31</v>
      </c>
      <c r="W394" s="129"/>
      <c r="X394" s="205"/>
      <c r="AH394" s="164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</row>
    <row r="395" spans="21:55" ht="12.75">
      <c r="U395" s="129"/>
      <c r="V395" s="129" t="s">
        <v>32</v>
      </c>
      <c r="W395" s="129"/>
      <c r="X395" s="205"/>
      <c r="AH395" s="164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</row>
    <row r="396" spans="21:55" ht="12.75">
      <c r="U396" s="129"/>
      <c r="V396" s="129" t="s">
        <v>33</v>
      </c>
      <c r="W396" s="129"/>
      <c r="X396" s="205"/>
      <c r="AH396" s="164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</row>
    <row r="397" spans="21:55" ht="12.75">
      <c r="U397" s="129"/>
      <c r="V397" s="129" t="s">
        <v>35</v>
      </c>
      <c r="W397" s="129"/>
      <c r="X397" s="205"/>
      <c r="AH397" s="164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</row>
    <row r="398" spans="21:55" ht="12.75">
      <c r="U398" s="129"/>
      <c r="V398" s="129" t="s">
        <v>37</v>
      </c>
      <c r="W398" s="206"/>
      <c r="X398" s="205"/>
      <c r="AH398" s="164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</row>
    <row r="399" spans="21:55" ht="12.75">
      <c r="U399" s="129"/>
      <c r="V399" s="129" t="s">
        <v>39</v>
      </c>
      <c r="W399" s="129"/>
      <c r="X399" s="205"/>
      <c r="AH399" s="164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</row>
    <row r="400" spans="21:55" ht="12.75">
      <c r="U400" s="129"/>
      <c r="V400" s="129" t="s">
        <v>41</v>
      </c>
      <c r="W400" s="129"/>
      <c r="X400" s="205"/>
      <c r="AH400" s="164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</row>
    <row r="401" spans="21:55" ht="12.75">
      <c r="U401" s="129"/>
      <c r="V401" s="129" t="s">
        <v>42</v>
      </c>
      <c r="W401" s="129"/>
      <c r="X401" s="205"/>
      <c r="AH401" s="164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</row>
    <row r="402" spans="21:55" ht="12.75">
      <c r="U402" s="129"/>
      <c r="V402" s="129" t="s">
        <v>43</v>
      </c>
      <c r="W402" s="206"/>
      <c r="X402" s="205"/>
      <c r="AH402" s="164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</row>
    <row r="403" spans="21:55" ht="12.75">
      <c r="U403" s="129"/>
      <c r="V403" s="129" t="s">
        <v>44</v>
      </c>
      <c r="W403" s="129"/>
      <c r="X403" s="205"/>
      <c r="AH403" s="164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</row>
    <row r="404" spans="21:55" ht="12.75">
      <c r="U404" s="129"/>
      <c r="V404" s="129"/>
      <c r="W404" s="129"/>
      <c r="X404" s="205"/>
      <c r="AH404" s="164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</row>
    <row r="405" spans="21:55" ht="12.75">
      <c r="U405" s="129">
        <v>17</v>
      </c>
      <c r="V405" s="129" t="s">
        <v>17</v>
      </c>
      <c r="W405" s="129"/>
      <c r="X405" s="205"/>
      <c r="AH405" s="164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</row>
    <row r="406" spans="21:55" ht="12.75">
      <c r="U406" s="129"/>
      <c r="V406" s="129" t="s">
        <v>18</v>
      </c>
      <c r="W406" s="129"/>
      <c r="X406" s="205"/>
      <c r="AH406" s="164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</row>
    <row r="407" spans="21:55" ht="12.75">
      <c r="U407" s="129"/>
      <c r="V407" s="129" t="s">
        <v>20</v>
      </c>
      <c r="W407" s="129"/>
      <c r="X407" s="205"/>
      <c r="AH407" s="164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</row>
    <row r="408" spans="21:55" ht="12.75">
      <c r="U408" s="129"/>
      <c r="V408" s="129" t="s">
        <v>22</v>
      </c>
      <c r="W408" s="129"/>
      <c r="X408" s="205"/>
      <c r="AH408" s="164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</row>
    <row r="409" spans="21:55" ht="12.75">
      <c r="U409" s="129"/>
      <c r="V409" s="129" t="s">
        <v>24</v>
      </c>
      <c r="W409" s="129"/>
      <c r="X409" s="205"/>
      <c r="AH409" s="164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</row>
    <row r="410" spans="21:55" ht="12.75">
      <c r="U410" s="129"/>
      <c r="V410" s="129" t="s">
        <v>25</v>
      </c>
      <c r="W410" s="129"/>
      <c r="X410" s="205"/>
      <c r="AH410" s="164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</row>
    <row r="411" spans="21:55" ht="12.75">
      <c r="U411" s="129"/>
      <c r="V411" s="129" t="s">
        <v>26</v>
      </c>
      <c r="W411" s="129"/>
      <c r="X411" s="205"/>
      <c r="AH411" s="164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</row>
    <row r="412" spans="21:55" ht="12.75">
      <c r="U412" s="129"/>
      <c r="V412" s="129" t="s">
        <v>27</v>
      </c>
      <c r="W412" s="129"/>
      <c r="X412" s="205"/>
      <c r="AH412" s="164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</row>
    <row r="413" spans="21:55" ht="12.75">
      <c r="U413" s="129"/>
      <c r="V413" s="129" t="s">
        <v>28</v>
      </c>
      <c r="W413" s="129"/>
      <c r="X413" s="205"/>
      <c r="AH413" s="164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</row>
    <row r="414" spans="21:55" ht="12.75">
      <c r="U414" s="129"/>
      <c r="V414" s="129" t="s">
        <v>29</v>
      </c>
      <c r="W414" s="129"/>
      <c r="X414" s="205"/>
      <c r="AH414" s="164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</row>
    <row r="415" spans="21:55" ht="12.75">
      <c r="U415" s="129"/>
      <c r="V415" s="129" t="s">
        <v>30</v>
      </c>
      <c r="W415" s="129"/>
      <c r="X415" s="205"/>
      <c r="AH415" s="164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</row>
    <row r="416" spans="21:55" ht="12.75">
      <c r="U416" s="129"/>
      <c r="V416" s="129" t="s">
        <v>31</v>
      </c>
      <c r="W416" s="129"/>
      <c r="X416" s="205"/>
      <c r="AH416" s="164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</row>
    <row r="417" spans="21:55" ht="12.75">
      <c r="U417" s="129"/>
      <c r="V417" s="129" t="s">
        <v>32</v>
      </c>
      <c r="W417" s="129"/>
      <c r="X417" s="205"/>
      <c r="AH417" s="164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</row>
    <row r="418" spans="21:55" ht="12.75">
      <c r="U418" s="129"/>
      <c r="V418" s="129" t="s">
        <v>33</v>
      </c>
      <c r="W418" s="129"/>
      <c r="X418" s="205"/>
      <c r="AH418" s="164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</row>
    <row r="419" spans="21:55" ht="12.75">
      <c r="U419" s="129"/>
      <c r="V419" s="129" t="s">
        <v>35</v>
      </c>
      <c r="W419" s="129"/>
      <c r="X419" s="205"/>
      <c r="AH419" s="164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</row>
    <row r="420" spans="21:55" ht="12.75">
      <c r="U420" s="129"/>
      <c r="V420" s="129" t="s">
        <v>37</v>
      </c>
      <c r="W420" s="206"/>
      <c r="X420" s="205"/>
      <c r="AH420" s="164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</row>
    <row r="421" spans="21:55" ht="12.75">
      <c r="U421" s="129"/>
      <c r="V421" s="129" t="s">
        <v>39</v>
      </c>
      <c r="W421" s="129"/>
      <c r="X421" s="205"/>
      <c r="AH421" s="164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</row>
    <row r="422" spans="21:55" ht="12.75">
      <c r="U422" s="129"/>
      <c r="V422" s="129" t="s">
        <v>41</v>
      </c>
      <c r="W422" s="129"/>
      <c r="X422" s="205"/>
      <c r="AH422" s="164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</row>
    <row r="423" spans="21:55" ht="12.75">
      <c r="U423" s="129"/>
      <c r="V423" s="129" t="s">
        <v>42</v>
      </c>
      <c r="W423" s="129"/>
      <c r="X423" s="205"/>
      <c r="AH423" s="164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</row>
    <row r="424" spans="21:55" ht="12.75">
      <c r="U424" s="129"/>
      <c r="V424" s="129" t="s">
        <v>43</v>
      </c>
      <c r="W424" s="206"/>
      <c r="X424" s="205"/>
      <c r="AH424" s="164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</row>
    <row r="425" spans="21:55" ht="12.75">
      <c r="U425" s="129"/>
      <c r="V425" s="129" t="s">
        <v>44</v>
      </c>
      <c r="W425" s="129"/>
      <c r="X425" s="205"/>
      <c r="AH425" s="164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</row>
    <row r="426" spans="21:55" ht="12.75">
      <c r="U426" s="129"/>
      <c r="V426" s="129"/>
      <c r="W426" s="129"/>
      <c r="X426" s="205"/>
      <c r="AH426" s="164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</row>
    <row r="427" spans="21:55" ht="12.75">
      <c r="U427" s="129">
        <v>18</v>
      </c>
      <c r="V427" s="129" t="s">
        <v>17</v>
      </c>
      <c r="W427" s="129"/>
      <c r="X427" s="205"/>
      <c r="AH427" s="164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</row>
    <row r="428" spans="21:55" ht="12.75">
      <c r="U428" s="129"/>
      <c r="V428" s="129" t="s">
        <v>18</v>
      </c>
      <c r="W428" s="129"/>
      <c r="X428" s="205"/>
      <c r="AH428" s="164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</row>
    <row r="429" spans="21:55" ht="12.75">
      <c r="U429" s="129"/>
      <c r="V429" s="129" t="s">
        <v>20</v>
      </c>
      <c r="W429" s="129"/>
      <c r="X429" s="205"/>
      <c r="AH429" s="164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</row>
    <row r="430" spans="21:55" ht="12.75">
      <c r="U430" s="129"/>
      <c r="V430" s="129" t="s">
        <v>22</v>
      </c>
      <c r="W430" s="129"/>
      <c r="X430" s="205"/>
      <c r="AH430" s="164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</row>
    <row r="431" spans="21:55" ht="12.75">
      <c r="U431" s="129"/>
      <c r="V431" s="129" t="s">
        <v>24</v>
      </c>
      <c r="W431" s="129"/>
      <c r="X431" s="205"/>
      <c r="AH431" s="164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</row>
    <row r="432" spans="21:55" ht="12.75">
      <c r="U432" s="129"/>
      <c r="V432" s="129" t="s">
        <v>25</v>
      </c>
      <c r="W432" s="129"/>
      <c r="X432" s="205"/>
      <c r="AH432" s="164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</row>
    <row r="433" spans="21:55" ht="12.75">
      <c r="U433" s="129"/>
      <c r="V433" s="129" t="s">
        <v>26</v>
      </c>
      <c r="W433" s="129"/>
      <c r="X433" s="205"/>
      <c r="AH433" s="164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</row>
    <row r="434" spans="21:55" ht="12.75">
      <c r="U434" s="129"/>
      <c r="V434" s="129" t="s">
        <v>27</v>
      </c>
      <c r="W434" s="129"/>
      <c r="X434" s="205"/>
      <c r="AH434" s="164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</row>
    <row r="435" spans="21:55" ht="12.75">
      <c r="U435" s="129"/>
      <c r="V435" s="129" t="s">
        <v>28</v>
      </c>
      <c r="W435" s="129"/>
      <c r="X435" s="205"/>
      <c r="AH435" s="164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</row>
    <row r="436" spans="21:55" ht="12.75">
      <c r="U436" s="129"/>
      <c r="V436" s="129" t="s">
        <v>29</v>
      </c>
      <c r="W436" s="129"/>
      <c r="X436" s="205"/>
      <c r="AH436" s="164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</row>
    <row r="437" spans="21:55" ht="12.75">
      <c r="U437" s="129"/>
      <c r="V437" s="129" t="s">
        <v>30</v>
      </c>
      <c r="W437" s="129"/>
      <c r="X437" s="205"/>
      <c r="AH437" s="164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</row>
    <row r="438" spans="21:55" ht="12.75">
      <c r="U438" s="129"/>
      <c r="V438" s="129" t="s">
        <v>31</v>
      </c>
      <c r="W438" s="129"/>
      <c r="X438" s="205"/>
      <c r="AH438" s="164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</row>
    <row r="439" spans="21:55" ht="12.75">
      <c r="U439" s="129"/>
      <c r="V439" s="129" t="s">
        <v>32</v>
      </c>
      <c r="W439" s="129"/>
      <c r="X439" s="205"/>
      <c r="AH439" s="164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</row>
    <row r="440" spans="21:55" ht="12.75">
      <c r="U440" s="129"/>
      <c r="V440" s="129" t="s">
        <v>33</v>
      </c>
      <c r="W440" s="129"/>
      <c r="X440" s="205"/>
      <c r="AH440" s="164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</row>
    <row r="441" spans="21:55" ht="12.75">
      <c r="U441" s="129"/>
      <c r="V441" s="129" t="s">
        <v>35</v>
      </c>
      <c r="W441" s="129"/>
      <c r="X441" s="205"/>
      <c r="AH441" s="164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</row>
    <row r="442" spans="21:55" ht="12.75">
      <c r="U442" s="129"/>
      <c r="V442" s="129" t="s">
        <v>37</v>
      </c>
      <c r="W442" s="206"/>
      <c r="X442" s="205"/>
      <c r="AH442" s="164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</row>
    <row r="443" spans="21:55" ht="12.75">
      <c r="U443" s="129"/>
      <c r="V443" s="129" t="s">
        <v>39</v>
      </c>
      <c r="W443" s="129"/>
      <c r="X443" s="205"/>
      <c r="AH443" s="164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</row>
    <row r="444" spans="21:55" ht="12.75">
      <c r="U444" s="129"/>
      <c r="V444" s="129" t="s">
        <v>41</v>
      </c>
      <c r="W444" s="129"/>
      <c r="X444" s="205"/>
      <c r="AH444" s="164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</row>
    <row r="445" spans="21:55" ht="12.75">
      <c r="U445" s="129"/>
      <c r="V445" s="129" t="s">
        <v>42</v>
      </c>
      <c r="W445" s="129"/>
      <c r="X445" s="205"/>
      <c r="AH445" s="164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</row>
    <row r="446" spans="21:55" ht="12.75">
      <c r="U446" s="129"/>
      <c r="V446" s="129" t="s">
        <v>43</v>
      </c>
      <c r="W446" s="206"/>
      <c r="X446" s="205"/>
      <c r="AH446" s="164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</row>
    <row r="447" spans="21:55" ht="12.75">
      <c r="U447" s="129"/>
      <c r="V447" s="129" t="s">
        <v>44</v>
      </c>
      <c r="W447" s="129"/>
      <c r="X447" s="205"/>
      <c r="AH447" s="164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</row>
    <row r="448" spans="21:55" ht="12.75">
      <c r="U448" s="129"/>
      <c r="V448" s="129"/>
      <c r="W448" s="129"/>
      <c r="X448" s="205"/>
      <c r="AH448" s="164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</row>
    <row r="449" spans="21:55" ht="12.75">
      <c r="U449" s="129">
        <v>19</v>
      </c>
      <c r="V449" s="129" t="s">
        <v>17</v>
      </c>
      <c r="W449" s="129"/>
      <c r="X449" s="205"/>
      <c r="AH449" s="164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</row>
    <row r="450" spans="21:55" ht="12.75">
      <c r="U450" s="129"/>
      <c r="V450" s="129" t="s">
        <v>18</v>
      </c>
      <c r="W450" s="129"/>
      <c r="X450" s="205"/>
      <c r="AH450" s="164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</row>
    <row r="451" spans="21:55" ht="12.75">
      <c r="U451" s="129"/>
      <c r="V451" s="129" t="s">
        <v>20</v>
      </c>
      <c r="W451" s="129"/>
      <c r="X451" s="205"/>
      <c r="AH451" s="164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</row>
    <row r="452" spans="21:55" ht="12.75">
      <c r="U452" s="129"/>
      <c r="V452" s="129" t="s">
        <v>22</v>
      </c>
      <c r="W452" s="129"/>
      <c r="X452" s="205"/>
      <c r="AH452" s="164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</row>
    <row r="453" spans="21:55" ht="12.75">
      <c r="U453" s="129"/>
      <c r="V453" s="129" t="s">
        <v>24</v>
      </c>
      <c r="W453" s="129"/>
      <c r="X453" s="205"/>
      <c r="AH453" s="164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</row>
    <row r="454" spans="21:55" ht="12.75">
      <c r="U454" s="129"/>
      <c r="V454" s="129" t="s">
        <v>25</v>
      </c>
      <c r="W454" s="129"/>
      <c r="X454" s="205"/>
      <c r="AH454" s="164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</row>
    <row r="455" spans="21:55" ht="12.75">
      <c r="U455" s="129"/>
      <c r="V455" s="129" t="s">
        <v>26</v>
      </c>
      <c r="W455" s="129"/>
      <c r="X455" s="205"/>
      <c r="AH455" s="164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</row>
    <row r="456" spans="21:55" ht="12.75">
      <c r="U456" s="129"/>
      <c r="V456" s="129" t="s">
        <v>27</v>
      </c>
      <c r="W456" s="129"/>
      <c r="X456" s="205"/>
      <c r="AH456" s="164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</row>
    <row r="457" spans="21:55" ht="12.75">
      <c r="U457" s="129"/>
      <c r="V457" s="129" t="s">
        <v>28</v>
      </c>
      <c r="W457" s="129"/>
      <c r="X457" s="205"/>
      <c r="AH457" s="164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</row>
    <row r="458" spans="21:55" ht="12.75">
      <c r="U458" s="129"/>
      <c r="V458" s="129" t="s">
        <v>29</v>
      </c>
      <c r="W458" s="129"/>
      <c r="X458" s="205"/>
      <c r="AH458" s="164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</row>
    <row r="459" spans="21:55" ht="12.75">
      <c r="U459" s="129"/>
      <c r="V459" s="129" t="s">
        <v>30</v>
      </c>
      <c r="W459" s="129"/>
      <c r="X459" s="205"/>
      <c r="AH459" s="164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</row>
    <row r="460" spans="21:55" ht="12.75">
      <c r="U460" s="129"/>
      <c r="V460" s="129" t="s">
        <v>31</v>
      </c>
      <c r="W460" s="129"/>
      <c r="X460" s="205"/>
      <c r="AH460" s="164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</row>
    <row r="461" spans="21:55" ht="12.75">
      <c r="U461" s="129"/>
      <c r="V461" s="129" t="s">
        <v>32</v>
      </c>
      <c r="W461" s="129"/>
      <c r="X461" s="205"/>
      <c r="AH461" s="164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</row>
    <row r="462" spans="21:55" ht="12.75">
      <c r="U462" s="129"/>
      <c r="V462" s="129" t="s">
        <v>33</v>
      </c>
      <c r="W462" s="129"/>
      <c r="X462" s="205"/>
      <c r="AH462" s="164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</row>
    <row r="463" spans="21:55" ht="12.75">
      <c r="U463" s="129"/>
      <c r="V463" s="129" t="s">
        <v>35</v>
      </c>
      <c r="W463" s="129"/>
      <c r="X463" s="205"/>
      <c r="AH463" s="164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</row>
    <row r="464" spans="21:55" ht="12.75">
      <c r="U464" s="129"/>
      <c r="V464" s="129" t="s">
        <v>37</v>
      </c>
      <c r="W464" s="206"/>
      <c r="X464" s="205"/>
      <c r="AH464" s="164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</row>
    <row r="465" spans="21:55" ht="12.75">
      <c r="U465" s="129"/>
      <c r="V465" s="129" t="s">
        <v>39</v>
      </c>
      <c r="W465" s="129"/>
      <c r="X465" s="205"/>
      <c r="AH465" s="164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</row>
    <row r="466" spans="21:55" ht="12.75">
      <c r="U466" s="129"/>
      <c r="V466" s="129" t="s">
        <v>41</v>
      </c>
      <c r="W466" s="129"/>
      <c r="X466" s="205"/>
      <c r="AH466" s="164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</row>
    <row r="467" spans="21:55" ht="12.75">
      <c r="U467" s="129"/>
      <c r="V467" s="129" t="s">
        <v>42</v>
      </c>
      <c r="W467" s="129"/>
      <c r="X467" s="205"/>
      <c r="AH467" s="164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</row>
    <row r="468" spans="21:55" ht="12.75">
      <c r="U468" s="129"/>
      <c r="V468" s="129" t="s">
        <v>43</v>
      </c>
      <c r="W468" s="206"/>
      <c r="X468" s="205"/>
      <c r="AH468" s="164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</row>
    <row r="469" spans="21:55" ht="12.75">
      <c r="U469" s="129"/>
      <c r="V469" s="129" t="s">
        <v>44</v>
      </c>
      <c r="W469" s="129"/>
      <c r="X469" s="205"/>
      <c r="AH469" s="164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</row>
    <row r="470" spans="21:55" ht="12.75">
      <c r="U470" s="129"/>
      <c r="V470" s="129"/>
      <c r="W470" s="129"/>
      <c r="X470" s="205"/>
      <c r="AH470" s="164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</row>
    <row r="471" spans="21:55" ht="12.75">
      <c r="U471" s="129">
        <v>20</v>
      </c>
      <c r="V471" s="129" t="s">
        <v>17</v>
      </c>
      <c r="W471" s="129"/>
      <c r="X471" s="205"/>
      <c r="AH471" s="164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</row>
    <row r="472" spans="21:55" ht="12.75">
      <c r="U472" s="129"/>
      <c r="V472" s="129" t="s">
        <v>18</v>
      </c>
      <c r="W472" s="129"/>
      <c r="X472" s="205"/>
      <c r="AH472" s="164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</row>
    <row r="473" spans="21:55" ht="12.75">
      <c r="U473" s="129"/>
      <c r="V473" s="129" t="s">
        <v>20</v>
      </c>
      <c r="W473" s="129"/>
      <c r="X473" s="205"/>
      <c r="AH473" s="164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</row>
    <row r="474" spans="21:55" ht="12.75">
      <c r="U474" s="129"/>
      <c r="V474" s="129" t="s">
        <v>22</v>
      </c>
      <c r="W474" s="129"/>
      <c r="X474" s="205"/>
      <c r="AH474" s="164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</row>
    <row r="475" spans="21:55" ht="12.75">
      <c r="U475" s="129"/>
      <c r="V475" s="129" t="s">
        <v>24</v>
      </c>
      <c r="W475" s="129"/>
      <c r="X475" s="205"/>
      <c r="AH475" s="164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</row>
    <row r="476" spans="21:55" ht="12.75">
      <c r="U476" s="129"/>
      <c r="V476" s="129" t="s">
        <v>25</v>
      </c>
      <c r="W476" s="129"/>
      <c r="X476" s="205"/>
      <c r="AH476" s="164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</row>
    <row r="477" spans="21:55" ht="12.75">
      <c r="U477" s="129"/>
      <c r="V477" s="129" t="s">
        <v>26</v>
      </c>
      <c r="W477" s="129"/>
      <c r="X477" s="205"/>
      <c r="AH477" s="164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</row>
    <row r="478" spans="21:55" ht="12.75">
      <c r="U478" s="129"/>
      <c r="V478" s="129" t="s">
        <v>27</v>
      </c>
      <c r="W478" s="129"/>
      <c r="X478" s="205"/>
      <c r="AH478" s="164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</row>
    <row r="479" spans="21:55" ht="12.75">
      <c r="U479" s="129"/>
      <c r="V479" s="129" t="s">
        <v>28</v>
      </c>
      <c r="W479" s="129"/>
      <c r="X479" s="205"/>
      <c r="AH479" s="164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</row>
    <row r="480" spans="21:55" ht="12.75">
      <c r="U480" s="129"/>
      <c r="V480" s="129" t="s">
        <v>29</v>
      </c>
      <c r="W480" s="129"/>
      <c r="X480" s="205"/>
      <c r="AH480" s="164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</row>
    <row r="481" spans="21:55" ht="12.75">
      <c r="U481" s="129"/>
      <c r="V481" s="129" t="s">
        <v>30</v>
      </c>
      <c r="W481" s="129"/>
      <c r="X481" s="205"/>
      <c r="AH481" s="164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</row>
    <row r="482" spans="21:55" ht="12.75">
      <c r="U482" s="129"/>
      <c r="V482" s="129" t="s">
        <v>31</v>
      </c>
      <c r="W482" s="129"/>
      <c r="X482" s="205"/>
      <c r="AH482" s="164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</row>
    <row r="483" spans="21:55" ht="12.75">
      <c r="U483" s="129"/>
      <c r="V483" s="129" t="s">
        <v>32</v>
      </c>
      <c r="W483" s="129"/>
      <c r="X483" s="205"/>
      <c r="AH483" s="164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</row>
    <row r="484" spans="21:55" ht="12.75">
      <c r="U484" s="129"/>
      <c r="V484" s="129" t="s">
        <v>33</v>
      </c>
      <c r="W484" s="129"/>
      <c r="X484" s="205"/>
      <c r="AH484" s="164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</row>
    <row r="485" spans="21:55" ht="12.75">
      <c r="U485" s="129"/>
      <c r="V485" s="129" t="s">
        <v>35</v>
      </c>
      <c r="W485" s="129"/>
      <c r="X485" s="205"/>
      <c r="AH485" s="164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</row>
    <row r="486" spans="21:55" ht="12.75">
      <c r="U486" s="129"/>
      <c r="V486" s="129" t="s">
        <v>37</v>
      </c>
      <c r="W486" s="206"/>
      <c r="X486" s="205"/>
      <c r="AH486" s="164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</row>
    <row r="487" spans="21:55" ht="12.75">
      <c r="U487" s="129"/>
      <c r="V487" s="129" t="s">
        <v>39</v>
      </c>
      <c r="W487" s="129"/>
      <c r="X487" s="205"/>
      <c r="AH487" s="164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</row>
    <row r="488" spans="21:55" ht="12.75">
      <c r="U488" s="129"/>
      <c r="V488" s="129" t="s">
        <v>41</v>
      </c>
      <c r="W488" s="129"/>
      <c r="X488" s="205"/>
      <c r="AH488" s="164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</row>
    <row r="489" spans="21:55" ht="12.75">
      <c r="U489" s="129"/>
      <c r="V489" s="129" t="s">
        <v>42</v>
      </c>
      <c r="W489" s="129"/>
      <c r="X489" s="205"/>
      <c r="AH489" s="164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</row>
    <row r="490" spans="21:55" ht="12.75">
      <c r="U490" s="129"/>
      <c r="V490" s="129" t="s">
        <v>43</v>
      </c>
      <c r="W490" s="206"/>
      <c r="X490" s="205"/>
      <c r="AH490" s="164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</row>
    <row r="491" spans="21:55" ht="12.75">
      <c r="U491" s="129"/>
      <c r="V491" s="129" t="s">
        <v>44</v>
      </c>
      <c r="W491" s="129"/>
      <c r="X491" s="205"/>
      <c r="AH491" s="164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</row>
    <row r="492" spans="21:55" ht="12.75">
      <c r="U492" s="129"/>
      <c r="V492" s="129"/>
      <c r="W492" s="129"/>
      <c r="X492" s="205"/>
      <c r="AH492" s="164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</row>
    <row r="493" spans="21:55" ht="12.75">
      <c r="U493" s="129">
        <v>21</v>
      </c>
      <c r="V493" s="129" t="s">
        <v>17</v>
      </c>
      <c r="W493" s="129"/>
      <c r="X493" s="205"/>
      <c r="AH493" s="164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</row>
    <row r="494" spans="21:55" ht="12.75">
      <c r="U494" s="129"/>
      <c r="V494" s="129" t="s">
        <v>18</v>
      </c>
      <c r="W494" s="129"/>
      <c r="X494" s="205"/>
      <c r="AH494" s="164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</row>
    <row r="495" spans="21:55" ht="12.75">
      <c r="U495" s="129"/>
      <c r="V495" s="129" t="s">
        <v>20</v>
      </c>
      <c r="W495" s="129"/>
      <c r="X495" s="205"/>
      <c r="AH495" s="164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</row>
    <row r="496" spans="21:55" ht="12.75">
      <c r="U496" s="129"/>
      <c r="V496" s="129" t="s">
        <v>22</v>
      </c>
      <c r="W496" s="129"/>
      <c r="X496" s="205"/>
      <c r="AH496" s="164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</row>
    <row r="497" spans="21:55" ht="12.75">
      <c r="U497" s="129"/>
      <c r="V497" s="129" t="s">
        <v>24</v>
      </c>
      <c r="W497" s="129"/>
      <c r="X497" s="205"/>
      <c r="AH497" s="164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</row>
    <row r="498" spans="21:55" ht="12.75">
      <c r="U498" s="129"/>
      <c r="V498" s="129" t="s">
        <v>25</v>
      </c>
      <c r="W498" s="129"/>
      <c r="X498" s="205"/>
      <c r="AH498" s="164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</row>
    <row r="499" spans="21:55" ht="12.75">
      <c r="U499" s="129"/>
      <c r="V499" s="129" t="s">
        <v>26</v>
      </c>
      <c r="W499" s="129"/>
      <c r="X499" s="205"/>
      <c r="AH499" s="164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</row>
    <row r="500" spans="21:55" ht="12.75">
      <c r="U500" s="129"/>
      <c r="V500" s="129" t="s">
        <v>27</v>
      </c>
      <c r="W500" s="129"/>
      <c r="X500" s="205"/>
      <c r="AH500" s="164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</row>
    <row r="501" spans="21:55" ht="12.75">
      <c r="U501" s="129"/>
      <c r="V501" s="129" t="s">
        <v>28</v>
      </c>
      <c r="W501" s="129"/>
      <c r="X501" s="205"/>
      <c r="AH501" s="164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</row>
    <row r="502" spans="21:55" ht="12.75">
      <c r="U502" s="129"/>
      <c r="V502" s="129" t="s">
        <v>29</v>
      </c>
      <c r="W502" s="129"/>
      <c r="X502" s="205"/>
      <c r="AH502" s="164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</row>
    <row r="503" spans="21:55" ht="12.75">
      <c r="U503" s="129"/>
      <c r="V503" s="129" t="s">
        <v>30</v>
      </c>
      <c r="W503" s="129"/>
      <c r="X503" s="205"/>
      <c r="AH503" s="164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</row>
    <row r="504" spans="21:55" ht="12.75">
      <c r="U504" s="129"/>
      <c r="V504" s="129" t="s">
        <v>31</v>
      </c>
      <c r="W504" s="129"/>
      <c r="X504" s="205"/>
      <c r="AH504" s="164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</row>
    <row r="505" spans="21:55" ht="12.75">
      <c r="U505" s="129"/>
      <c r="V505" s="129" t="s">
        <v>32</v>
      </c>
      <c r="W505" s="129"/>
      <c r="X505" s="205"/>
      <c r="AH505" s="164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</row>
    <row r="506" spans="21:55" ht="12.75">
      <c r="U506" s="129"/>
      <c r="V506" s="129" t="s">
        <v>33</v>
      </c>
      <c r="W506" s="129"/>
      <c r="X506" s="205"/>
      <c r="AH506" s="164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</row>
    <row r="507" spans="21:55" ht="12.75">
      <c r="U507" s="129"/>
      <c r="V507" s="129" t="s">
        <v>35</v>
      </c>
      <c r="W507" s="129"/>
      <c r="X507" s="205"/>
      <c r="AH507" s="164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</row>
    <row r="508" spans="21:55" ht="12.75">
      <c r="U508" s="129"/>
      <c r="V508" s="129" t="s">
        <v>37</v>
      </c>
      <c r="W508" s="206"/>
      <c r="X508" s="205"/>
      <c r="AH508" s="164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</row>
    <row r="509" spans="21:55" ht="12.75">
      <c r="U509" s="129"/>
      <c r="V509" s="129" t="s">
        <v>39</v>
      </c>
      <c r="W509" s="129"/>
      <c r="X509" s="205"/>
      <c r="AH509" s="164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</row>
    <row r="510" spans="21:55" ht="12.75">
      <c r="U510" s="129"/>
      <c r="V510" s="129" t="s">
        <v>41</v>
      </c>
      <c r="W510" s="129"/>
      <c r="X510" s="205"/>
      <c r="AH510" s="164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</row>
    <row r="511" spans="21:55" ht="12.75">
      <c r="U511" s="129"/>
      <c r="V511" s="129" t="s">
        <v>42</v>
      </c>
      <c r="W511" s="129"/>
      <c r="X511" s="205"/>
      <c r="AH511" s="164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</row>
    <row r="512" spans="21:55" ht="12.75">
      <c r="U512" s="129"/>
      <c r="V512" s="129" t="s">
        <v>43</v>
      </c>
      <c r="W512" s="206"/>
      <c r="X512" s="205"/>
      <c r="AH512" s="164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</row>
    <row r="513" spans="21:55" ht="12.75">
      <c r="U513" s="129"/>
      <c r="V513" s="129" t="s">
        <v>44</v>
      </c>
      <c r="W513" s="129"/>
      <c r="X513" s="205"/>
      <c r="AH513" s="164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</row>
    <row r="514" spans="21:55" ht="12.75">
      <c r="U514" s="129"/>
      <c r="V514" s="129"/>
      <c r="W514" s="129"/>
      <c r="X514" s="205"/>
      <c r="AH514" s="164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</row>
    <row r="515" spans="21:55" ht="12.75">
      <c r="U515" s="129">
        <v>22</v>
      </c>
      <c r="V515" s="129" t="s">
        <v>17</v>
      </c>
      <c r="W515" s="129"/>
      <c r="X515" s="205"/>
      <c r="AH515" s="164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</row>
    <row r="516" spans="21:55" ht="12.75">
      <c r="U516" s="129"/>
      <c r="V516" s="129" t="s">
        <v>18</v>
      </c>
      <c r="W516" s="129"/>
      <c r="X516" s="205"/>
      <c r="AH516" s="164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</row>
    <row r="517" spans="21:55" ht="12.75">
      <c r="U517" s="129"/>
      <c r="V517" s="129" t="s">
        <v>20</v>
      </c>
      <c r="W517" s="129"/>
      <c r="X517" s="205"/>
      <c r="AH517" s="164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</row>
    <row r="518" spans="21:55" ht="12.75">
      <c r="U518" s="129"/>
      <c r="V518" s="129" t="s">
        <v>22</v>
      </c>
      <c r="W518" s="129"/>
      <c r="X518" s="205"/>
      <c r="AH518" s="164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</row>
    <row r="519" spans="21:55" ht="12.75">
      <c r="U519" s="129"/>
      <c r="V519" s="129" t="s">
        <v>24</v>
      </c>
      <c r="W519" s="129"/>
      <c r="X519" s="205"/>
      <c r="AH519" s="164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</row>
    <row r="520" spans="21:55" ht="12.75">
      <c r="U520" s="129"/>
      <c r="V520" s="129" t="s">
        <v>25</v>
      </c>
      <c r="W520" s="129"/>
      <c r="X520" s="205"/>
      <c r="AH520" s="164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</row>
    <row r="521" spans="21:55" ht="12.75">
      <c r="U521" s="129"/>
      <c r="V521" s="129" t="s">
        <v>26</v>
      </c>
      <c r="W521" s="129"/>
      <c r="X521" s="205"/>
      <c r="AH521" s="164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</row>
    <row r="522" spans="21:55" ht="12.75">
      <c r="U522" s="129"/>
      <c r="V522" s="129" t="s">
        <v>27</v>
      </c>
      <c r="W522" s="129"/>
      <c r="X522" s="205"/>
      <c r="AH522" s="164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</row>
    <row r="523" spans="21:55" ht="12.75">
      <c r="U523" s="129"/>
      <c r="V523" s="129" t="s">
        <v>28</v>
      </c>
      <c r="W523" s="129"/>
      <c r="X523" s="205"/>
      <c r="AH523" s="164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</row>
    <row r="524" spans="21:55" ht="12.75">
      <c r="U524" s="129"/>
      <c r="V524" s="129" t="s">
        <v>29</v>
      </c>
      <c r="W524" s="129"/>
      <c r="X524" s="205"/>
      <c r="AH524" s="164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</row>
    <row r="525" spans="21:55" ht="12.75">
      <c r="U525" s="129"/>
      <c r="V525" s="129" t="s">
        <v>30</v>
      </c>
      <c r="W525" s="129"/>
      <c r="X525" s="205"/>
      <c r="AH525" s="164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</row>
    <row r="526" spans="21:55" ht="12.75">
      <c r="U526" s="129"/>
      <c r="V526" s="129" t="s">
        <v>31</v>
      </c>
      <c r="W526" s="129"/>
      <c r="X526" s="205"/>
      <c r="AH526" s="164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</row>
    <row r="527" spans="21:55" ht="12.75">
      <c r="U527" s="129"/>
      <c r="V527" s="129" t="s">
        <v>32</v>
      </c>
      <c r="W527" s="129"/>
      <c r="X527" s="205"/>
      <c r="AH527" s="164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</row>
    <row r="528" spans="21:55" ht="12.75">
      <c r="U528" s="129"/>
      <c r="V528" s="129" t="s">
        <v>33</v>
      </c>
      <c r="W528" s="129"/>
      <c r="X528" s="205"/>
      <c r="AH528" s="164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</row>
    <row r="529" spans="21:55" ht="12.75">
      <c r="U529" s="129"/>
      <c r="V529" s="129" t="s">
        <v>35</v>
      </c>
      <c r="W529" s="129"/>
      <c r="X529" s="205"/>
      <c r="AH529" s="164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</row>
    <row r="530" spans="21:55" ht="12.75">
      <c r="U530" s="129"/>
      <c r="V530" s="129" t="s">
        <v>37</v>
      </c>
      <c r="W530" s="206"/>
      <c r="X530" s="205"/>
      <c r="AH530" s="164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</row>
    <row r="531" spans="21:55" ht="12.75">
      <c r="U531" s="129"/>
      <c r="V531" s="129" t="s">
        <v>39</v>
      </c>
      <c r="W531" s="129"/>
      <c r="X531" s="205"/>
      <c r="AH531" s="164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</row>
    <row r="532" spans="21:55" ht="12.75">
      <c r="U532" s="129"/>
      <c r="V532" s="129" t="s">
        <v>41</v>
      </c>
      <c r="W532" s="129"/>
      <c r="X532" s="205"/>
      <c r="AH532" s="164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</row>
    <row r="533" spans="21:55" ht="12.75">
      <c r="U533" s="129"/>
      <c r="V533" s="129" t="s">
        <v>42</v>
      </c>
      <c r="W533" s="129"/>
      <c r="X533" s="205"/>
      <c r="AH533" s="164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</row>
    <row r="534" spans="21:55" ht="12.75">
      <c r="U534" s="129"/>
      <c r="V534" s="129" t="s">
        <v>43</v>
      </c>
      <c r="W534" s="206"/>
      <c r="X534" s="205"/>
      <c r="AH534" s="164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</row>
    <row r="535" spans="21:55" ht="12.75">
      <c r="U535" s="129"/>
      <c r="V535" s="129" t="s">
        <v>44</v>
      </c>
      <c r="W535" s="129"/>
      <c r="X535" s="205"/>
      <c r="AH535" s="164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</row>
    <row r="536" spans="21:55" ht="12.75">
      <c r="U536" s="129"/>
      <c r="V536" s="129"/>
      <c r="W536" s="129"/>
      <c r="X536" s="205"/>
      <c r="AH536" s="164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</row>
    <row r="537" spans="21:55" ht="12.75">
      <c r="U537" s="129">
        <v>23</v>
      </c>
      <c r="V537" s="129" t="s">
        <v>17</v>
      </c>
      <c r="W537" s="129"/>
      <c r="X537" s="205"/>
      <c r="AH537" s="164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</row>
    <row r="538" spans="21:55" ht="12.75">
      <c r="U538" s="129"/>
      <c r="V538" s="129" t="s">
        <v>18</v>
      </c>
      <c r="W538" s="129"/>
      <c r="X538" s="205"/>
      <c r="AH538" s="164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</row>
    <row r="539" spans="21:55" ht="12.75">
      <c r="U539" s="129"/>
      <c r="V539" s="129" t="s">
        <v>20</v>
      </c>
      <c r="W539" s="129"/>
      <c r="X539" s="205"/>
      <c r="AH539" s="164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</row>
    <row r="540" spans="21:55" ht="12.75">
      <c r="U540" s="129"/>
      <c r="V540" s="129" t="s">
        <v>22</v>
      </c>
      <c r="W540" s="129"/>
      <c r="X540" s="205"/>
      <c r="AH540" s="164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</row>
    <row r="541" spans="21:55" ht="12.75">
      <c r="U541" s="129"/>
      <c r="V541" s="129" t="s">
        <v>24</v>
      </c>
      <c r="W541" s="129"/>
      <c r="X541" s="205"/>
      <c r="AH541" s="164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</row>
    <row r="542" spans="21:55" ht="12.75">
      <c r="U542" s="129"/>
      <c r="V542" s="129" t="s">
        <v>25</v>
      </c>
      <c r="W542" s="129"/>
      <c r="X542" s="205"/>
      <c r="AH542" s="164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</row>
    <row r="543" spans="21:55" ht="12.75">
      <c r="U543" s="129"/>
      <c r="V543" s="129" t="s">
        <v>26</v>
      </c>
      <c r="W543" s="129"/>
      <c r="X543" s="205"/>
      <c r="AH543" s="164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</row>
    <row r="544" spans="21:55" ht="12.75">
      <c r="U544" s="129"/>
      <c r="V544" s="129" t="s">
        <v>27</v>
      </c>
      <c r="W544" s="129"/>
      <c r="X544" s="205"/>
      <c r="AH544" s="164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</row>
    <row r="545" spans="21:55" ht="12.75">
      <c r="U545" s="129"/>
      <c r="V545" s="129" t="s">
        <v>28</v>
      </c>
      <c r="W545" s="129"/>
      <c r="X545" s="205"/>
      <c r="AH545" s="164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</row>
    <row r="546" spans="21:55" ht="12.75">
      <c r="U546" s="129"/>
      <c r="V546" s="129" t="s">
        <v>29</v>
      </c>
      <c r="W546" s="129"/>
      <c r="X546" s="205"/>
      <c r="AH546" s="164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</row>
    <row r="547" spans="21:55" ht="12.75">
      <c r="U547" s="129"/>
      <c r="V547" s="129" t="s">
        <v>30</v>
      </c>
      <c r="W547" s="129"/>
      <c r="X547" s="205"/>
      <c r="AH547" s="164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</row>
    <row r="548" spans="21:55" ht="12.75">
      <c r="U548" s="129"/>
      <c r="V548" s="129" t="s">
        <v>31</v>
      </c>
      <c r="W548" s="129"/>
      <c r="X548" s="205"/>
      <c r="AH548" s="164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</row>
    <row r="549" spans="21:55" ht="12.75">
      <c r="U549" s="129"/>
      <c r="V549" s="129" t="s">
        <v>32</v>
      </c>
      <c r="W549" s="129"/>
      <c r="X549" s="205"/>
      <c r="AH549" s="164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</row>
    <row r="550" spans="21:55" ht="12.75">
      <c r="U550" s="129"/>
      <c r="V550" s="129" t="s">
        <v>33</v>
      </c>
      <c r="W550" s="129"/>
      <c r="X550" s="205"/>
      <c r="AH550" s="164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</row>
    <row r="551" spans="21:55" ht="12.75">
      <c r="U551" s="129"/>
      <c r="V551" s="129" t="s">
        <v>35</v>
      </c>
      <c r="W551" s="129"/>
      <c r="X551" s="205"/>
      <c r="AH551" s="164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</row>
    <row r="552" spans="21:55" ht="12.75">
      <c r="U552" s="129"/>
      <c r="V552" s="129" t="s">
        <v>37</v>
      </c>
      <c r="W552" s="206"/>
      <c r="X552" s="205"/>
      <c r="AH552" s="164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</row>
    <row r="553" spans="21:55" ht="12.75">
      <c r="U553" s="129"/>
      <c r="V553" s="129" t="s">
        <v>39</v>
      </c>
      <c r="W553" s="129"/>
      <c r="X553" s="205"/>
      <c r="AH553" s="164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</row>
    <row r="554" spans="21:55" ht="12.75">
      <c r="U554" s="129"/>
      <c r="V554" s="129" t="s">
        <v>41</v>
      </c>
      <c r="W554" s="129"/>
      <c r="X554" s="205"/>
      <c r="AH554" s="164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</row>
    <row r="555" spans="21:55" ht="12.75">
      <c r="U555" s="129"/>
      <c r="V555" s="129" t="s">
        <v>42</v>
      </c>
      <c r="W555" s="129"/>
      <c r="X555" s="205"/>
      <c r="AH555" s="164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</row>
    <row r="556" spans="21:55" ht="12.75">
      <c r="U556" s="129"/>
      <c r="V556" s="129" t="s">
        <v>43</v>
      </c>
      <c r="W556" s="206"/>
      <c r="X556" s="205"/>
      <c r="AH556" s="164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</row>
    <row r="557" spans="21:55" ht="12.75">
      <c r="U557" s="129"/>
      <c r="V557" s="129" t="s">
        <v>44</v>
      </c>
      <c r="W557" s="129"/>
      <c r="X557" s="205"/>
      <c r="AH557" s="164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</row>
    <row r="558" spans="21:55" ht="12.75">
      <c r="U558" s="129"/>
      <c r="V558" s="129"/>
      <c r="W558" s="129"/>
      <c r="X558" s="205"/>
      <c r="AH558" s="164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</row>
    <row r="559" spans="21:55" ht="12.75">
      <c r="U559" s="129">
        <v>24</v>
      </c>
      <c r="V559" s="129" t="s">
        <v>17</v>
      </c>
      <c r="W559" s="129"/>
      <c r="X559" s="205"/>
      <c r="AH559" s="164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</row>
    <row r="560" spans="21:55" ht="12.75">
      <c r="U560" s="129"/>
      <c r="V560" s="129" t="s">
        <v>18</v>
      </c>
      <c r="W560" s="129"/>
      <c r="X560" s="205"/>
      <c r="AH560" s="164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</row>
    <row r="561" spans="21:55" ht="12.75">
      <c r="U561" s="129"/>
      <c r="V561" s="129" t="s">
        <v>20</v>
      </c>
      <c r="W561" s="129"/>
      <c r="X561" s="205"/>
      <c r="AH561" s="164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</row>
    <row r="562" spans="21:55" ht="12.75">
      <c r="U562" s="129"/>
      <c r="V562" s="129" t="s">
        <v>22</v>
      </c>
      <c r="W562" s="129"/>
      <c r="X562" s="205"/>
      <c r="AH562" s="164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</row>
    <row r="563" spans="21:55" ht="12.75">
      <c r="U563" s="129"/>
      <c r="V563" s="129" t="s">
        <v>24</v>
      </c>
      <c r="W563" s="129"/>
      <c r="X563" s="205"/>
      <c r="AH563" s="164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</row>
    <row r="564" spans="21:55" ht="12.75">
      <c r="U564" s="129"/>
      <c r="V564" s="129" t="s">
        <v>25</v>
      </c>
      <c r="W564" s="129"/>
      <c r="X564" s="205"/>
      <c r="AH564" s="164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</row>
    <row r="565" spans="21:55" ht="12.75">
      <c r="U565" s="129"/>
      <c r="V565" s="129" t="s">
        <v>26</v>
      </c>
      <c r="W565" s="129"/>
      <c r="X565" s="205"/>
      <c r="AH565" s="164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</row>
    <row r="566" spans="21:55" ht="12.75">
      <c r="U566" s="129"/>
      <c r="V566" s="129" t="s">
        <v>27</v>
      </c>
      <c r="W566" s="129"/>
      <c r="X566" s="205"/>
      <c r="AH566" s="164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</row>
    <row r="567" spans="21:55" ht="12.75">
      <c r="U567" s="129"/>
      <c r="V567" s="129" t="s">
        <v>28</v>
      </c>
      <c r="W567" s="129"/>
      <c r="X567" s="205"/>
      <c r="AH567" s="164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</row>
    <row r="568" spans="21:55" ht="12.75">
      <c r="U568" s="129"/>
      <c r="V568" s="129" t="s">
        <v>29</v>
      </c>
      <c r="W568" s="129"/>
      <c r="X568" s="205"/>
      <c r="AH568" s="164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</row>
    <row r="569" spans="21:55" ht="12.75">
      <c r="U569" s="129"/>
      <c r="V569" s="129" t="s">
        <v>30</v>
      </c>
      <c r="W569" s="129"/>
      <c r="X569" s="205"/>
      <c r="AH569" s="164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</row>
    <row r="570" spans="21:55" ht="12.75">
      <c r="U570" s="129"/>
      <c r="V570" s="129" t="s">
        <v>31</v>
      </c>
      <c r="W570" s="129"/>
      <c r="X570" s="205"/>
      <c r="AH570" s="164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</row>
    <row r="571" spans="21:55" ht="12.75">
      <c r="U571" s="129"/>
      <c r="V571" s="129" t="s">
        <v>32</v>
      </c>
      <c r="W571" s="129"/>
      <c r="X571" s="205"/>
      <c r="AH571" s="164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</row>
    <row r="572" spans="21:55" ht="12.75">
      <c r="U572" s="129"/>
      <c r="V572" s="129" t="s">
        <v>33</v>
      </c>
      <c r="W572" s="129"/>
      <c r="X572" s="205"/>
      <c r="AH572" s="164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</row>
    <row r="573" spans="21:55" ht="12.75">
      <c r="U573" s="129"/>
      <c r="V573" s="129" t="s">
        <v>35</v>
      </c>
      <c r="W573" s="129"/>
      <c r="X573" s="205"/>
      <c r="AH573" s="164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</row>
    <row r="574" spans="21:55" ht="12.75">
      <c r="U574" s="129"/>
      <c r="V574" s="129" t="s">
        <v>37</v>
      </c>
      <c r="W574" s="206"/>
      <c r="X574" s="205"/>
      <c r="AH574" s="164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</row>
    <row r="575" spans="21:55" ht="12.75">
      <c r="U575" s="129"/>
      <c r="V575" s="129" t="s">
        <v>39</v>
      </c>
      <c r="W575" s="129"/>
      <c r="X575" s="205"/>
      <c r="AH575" s="164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</row>
    <row r="576" spans="21:55" ht="12.75">
      <c r="U576" s="129"/>
      <c r="V576" s="129" t="s">
        <v>41</v>
      </c>
      <c r="W576" s="129"/>
      <c r="X576" s="205"/>
      <c r="AH576" s="164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</row>
    <row r="577" spans="21:55" ht="12.75">
      <c r="U577" s="129"/>
      <c r="V577" s="129" t="s">
        <v>42</v>
      </c>
      <c r="W577" s="129"/>
      <c r="X577" s="205"/>
      <c r="AH577" s="164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</row>
    <row r="578" spans="21:55" ht="12.75">
      <c r="U578" s="129"/>
      <c r="V578" s="129" t="s">
        <v>43</v>
      </c>
      <c r="W578" s="206"/>
      <c r="X578" s="205"/>
      <c r="AH578" s="164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</row>
    <row r="579" spans="21:55" ht="12.75">
      <c r="U579" s="129"/>
      <c r="V579" s="129" t="s">
        <v>44</v>
      </c>
      <c r="W579" s="129"/>
      <c r="X579" s="205"/>
      <c r="AH579" s="164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</row>
    <row r="580" spans="21:55" ht="12.75">
      <c r="U580" s="129"/>
      <c r="V580" s="129"/>
      <c r="W580" s="129"/>
      <c r="X580" s="205"/>
      <c r="AH580" s="164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</row>
    <row r="581" spans="21:55" ht="12.75">
      <c r="U581" s="129">
        <v>25</v>
      </c>
      <c r="V581" s="129" t="s">
        <v>17</v>
      </c>
      <c r="W581" s="129"/>
      <c r="X581" s="205"/>
      <c r="AH581" s="164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</row>
    <row r="582" spans="21:55" ht="12.75">
      <c r="U582" s="129"/>
      <c r="V582" s="129" t="s">
        <v>18</v>
      </c>
      <c r="W582" s="129"/>
      <c r="X582" s="205"/>
      <c r="AH582" s="164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</row>
    <row r="583" spans="21:55" ht="12.75">
      <c r="U583" s="129"/>
      <c r="V583" s="129" t="s">
        <v>20</v>
      </c>
      <c r="W583" s="129"/>
      <c r="X583" s="205"/>
      <c r="AH583" s="164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</row>
    <row r="584" spans="21:55" ht="12.75">
      <c r="U584" s="129"/>
      <c r="V584" s="129" t="s">
        <v>22</v>
      </c>
      <c r="W584" s="129"/>
      <c r="X584" s="205"/>
      <c r="AH584" s="164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</row>
    <row r="585" spans="21:55" ht="12.75">
      <c r="U585" s="129"/>
      <c r="V585" s="129" t="s">
        <v>24</v>
      </c>
      <c r="W585" s="129"/>
      <c r="X585" s="205"/>
      <c r="AH585" s="164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</row>
    <row r="586" spans="21:55" ht="12.75">
      <c r="U586" s="129"/>
      <c r="V586" s="129" t="s">
        <v>25</v>
      </c>
      <c r="W586" s="129"/>
      <c r="X586" s="205"/>
      <c r="AH586" s="164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</row>
    <row r="587" spans="21:55" ht="12.75">
      <c r="U587" s="129"/>
      <c r="V587" s="129" t="s">
        <v>26</v>
      </c>
      <c r="W587" s="129"/>
      <c r="X587" s="205"/>
      <c r="AH587" s="164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</row>
    <row r="588" spans="21:55" ht="12.75">
      <c r="U588" s="129"/>
      <c r="V588" s="129" t="s">
        <v>27</v>
      </c>
      <c r="W588" s="129"/>
      <c r="X588" s="205"/>
      <c r="AH588" s="164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</row>
    <row r="589" spans="21:55" ht="12.75">
      <c r="U589" s="129"/>
      <c r="V589" s="129" t="s">
        <v>28</v>
      </c>
      <c r="W589" s="129"/>
      <c r="X589" s="205"/>
      <c r="AH589" s="164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</row>
    <row r="590" spans="21:55" ht="12.75">
      <c r="U590" s="129"/>
      <c r="V590" s="129" t="s">
        <v>29</v>
      </c>
      <c r="W590" s="129"/>
      <c r="X590" s="205"/>
      <c r="AH590" s="164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</row>
    <row r="591" spans="21:55" ht="12.75">
      <c r="U591" s="129"/>
      <c r="V591" s="129" t="s">
        <v>30</v>
      </c>
      <c r="W591" s="129"/>
      <c r="X591" s="205"/>
      <c r="AH591" s="164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</row>
    <row r="592" spans="21:55" ht="12.75">
      <c r="U592" s="129"/>
      <c r="V592" s="129" t="s">
        <v>31</v>
      </c>
      <c r="W592" s="129"/>
      <c r="X592" s="205"/>
      <c r="AH592" s="164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</row>
    <row r="593" spans="21:55" ht="12.75">
      <c r="U593" s="129"/>
      <c r="V593" s="129" t="s">
        <v>32</v>
      </c>
      <c r="W593" s="129"/>
      <c r="X593" s="205"/>
      <c r="AH593" s="164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</row>
    <row r="594" spans="21:55" ht="12.75">
      <c r="U594" s="129"/>
      <c r="V594" s="129" t="s">
        <v>33</v>
      </c>
      <c r="W594" s="129"/>
      <c r="X594" s="205"/>
      <c r="AH594" s="164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</row>
    <row r="595" spans="21:55" ht="12.75">
      <c r="U595" s="129"/>
      <c r="V595" s="129" t="s">
        <v>35</v>
      </c>
      <c r="W595" s="129"/>
      <c r="X595" s="205"/>
      <c r="AH595" s="164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</row>
    <row r="596" spans="21:55" ht="12.75">
      <c r="U596" s="129"/>
      <c r="V596" s="129" t="s">
        <v>37</v>
      </c>
      <c r="W596" s="206"/>
      <c r="X596" s="205"/>
      <c r="AH596" s="164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</row>
    <row r="597" spans="21:55" ht="12.75">
      <c r="U597" s="129"/>
      <c r="V597" s="129" t="s">
        <v>39</v>
      </c>
      <c r="W597" s="129"/>
      <c r="X597" s="205"/>
      <c r="AH597" s="164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</row>
    <row r="598" spans="21:55" ht="12.75">
      <c r="U598" s="129"/>
      <c r="V598" s="129" t="s">
        <v>41</v>
      </c>
      <c r="W598" s="129"/>
      <c r="X598" s="205"/>
      <c r="AH598" s="164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</row>
    <row r="599" spans="21:55" ht="12.75">
      <c r="U599" s="129"/>
      <c r="V599" s="129" t="s">
        <v>42</v>
      </c>
      <c r="W599" s="129"/>
      <c r="X599" s="205"/>
      <c r="AH599" s="164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</row>
    <row r="600" spans="21:55" ht="12.75">
      <c r="U600" s="129"/>
      <c r="V600" s="129" t="s">
        <v>43</v>
      </c>
      <c r="W600" s="206"/>
      <c r="X600" s="205"/>
      <c r="AH600" s="164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</row>
    <row r="601" spans="21:55" ht="12.75">
      <c r="U601" s="129"/>
      <c r="V601" s="129" t="s">
        <v>44</v>
      </c>
      <c r="W601" s="129"/>
      <c r="X601" s="205"/>
      <c r="AH601" s="164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</row>
    <row r="602" spans="21:55" ht="12.75">
      <c r="U602" s="129"/>
      <c r="V602" s="129"/>
      <c r="W602" s="129"/>
      <c r="X602" s="129"/>
      <c r="AH602" s="164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</row>
    <row r="603" spans="21:55" ht="12.75">
      <c r="U603" s="129">
        <v>26</v>
      </c>
      <c r="V603" s="129" t="s">
        <v>17</v>
      </c>
      <c r="W603" s="129"/>
      <c r="X603" s="129"/>
      <c r="AH603" s="164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</row>
    <row r="604" spans="21:55" ht="12.75">
      <c r="U604" s="129"/>
      <c r="V604" s="129" t="s">
        <v>18</v>
      </c>
      <c r="W604" s="129"/>
      <c r="X604" s="129"/>
      <c r="AH604" s="164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</row>
    <row r="605" spans="21:55" ht="12.75">
      <c r="U605" s="129"/>
      <c r="V605" s="129" t="s">
        <v>20</v>
      </c>
      <c r="W605" s="129"/>
      <c r="X605" s="129"/>
      <c r="AH605" s="164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</row>
    <row r="606" spans="21:55" ht="12.75">
      <c r="U606" s="129"/>
      <c r="V606" s="129" t="s">
        <v>22</v>
      </c>
      <c r="W606" s="129"/>
      <c r="X606" s="129"/>
      <c r="AH606" s="164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</row>
    <row r="607" spans="21:55" ht="12.75">
      <c r="U607" s="129"/>
      <c r="V607" s="129" t="s">
        <v>24</v>
      </c>
      <c r="W607" s="129"/>
      <c r="X607" s="129"/>
      <c r="AH607" s="164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</row>
    <row r="608" spans="21:55" ht="12.75">
      <c r="U608" s="129"/>
      <c r="V608" s="129" t="s">
        <v>25</v>
      </c>
      <c r="W608" s="129"/>
      <c r="X608" s="129"/>
      <c r="AH608" s="164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</row>
    <row r="609" spans="21:55" ht="12.75">
      <c r="U609" s="129"/>
      <c r="V609" s="129" t="s">
        <v>26</v>
      </c>
      <c r="W609" s="129"/>
      <c r="X609" s="129"/>
      <c r="AH609" s="164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</row>
    <row r="610" spans="21:55" ht="12.75">
      <c r="U610" s="129"/>
      <c r="V610" s="129" t="s">
        <v>27</v>
      </c>
      <c r="W610" s="129"/>
      <c r="X610" s="129"/>
      <c r="AH610" s="164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</row>
    <row r="611" spans="21:55" ht="12.75">
      <c r="U611" s="129"/>
      <c r="V611" s="129" t="s">
        <v>28</v>
      </c>
      <c r="W611" s="129"/>
      <c r="X611" s="129"/>
      <c r="AH611" s="164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</row>
    <row r="612" spans="21:55" ht="12.75">
      <c r="U612" s="129"/>
      <c r="V612" s="129" t="s">
        <v>29</v>
      </c>
      <c r="W612" s="129"/>
      <c r="X612" s="129"/>
      <c r="AH612" s="164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</row>
    <row r="613" spans="21:55" ht="12.75">
      <c r="U613" s="129"/>
      <c r="V613" s="129" t="s">
        <v>30</v>
      </c>
      <c r="W613" s="129"/>
      <c r="X613" s="129"/>
      <c r="AH613" s="164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</row>
    <row r="614" spans="21:55" ht="12.75">
      <c r="U614" s="129"/>
      <c r="V614" s="129" t="s">
        <v>31</v>
      </c>
      <c r="W614" s="129"/>
      <c r="X614" s="129"/>
      <c r="AH614" s="164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</row>
    <row r="615" spans="21:55" ht="12.75">
      <c r="U615" s="129"/>
      <c r="V615" s="129" t="s">
        <v>32</v>
      </c>
      <c r="W615" s="129"/>
      <c r="X615" s="129"/>
      <c r="AH615" s="164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</row>
    <row r="616" spans="21:55" ht="12.75">
      <c r="U616" s="129"/>
      <c r="V616" s="129" t="s">
        <v>33</v>
      </c>
      <c r="W616" s="129"/>
      <c r="X616" s="129"/>
      <c r="AH616" s="164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</row>
    <row r="617" spans="21:55" ht="12.75">
      <c r="U617" s="129"/>
      <c r="V617" s="129" t="s">
        <v>35</v>
      </c>
      <c r="W617" s="129"/>
      <c r="X617" s="129"/>
      <c r="AH617" s="164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</row>
    <row r="618" spans="21:55" ht="12.75">
      <c r="U618" s="129"/>
      <c r="V618" s="129" t="s">
        <v>37</v>
      </c>
      <c r="W618" s="206"/>
      <c r="X618" s="129"/>
      <c r="AH618" s="164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</row>
    <row r="619" spans="21:55" ht="12.75">
      <c r="U619" s="129"/>
      <c r="V619" s="129" t="s">
        <v>39</v>
      </c>
      <c r="W619" s="129"/>
      <c r="X619" s="129"/>
      <c r="AH619" s="164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</row>
    <row r="620" spans="21:55" ht="12.75">
      <c r="U620" s="129"/>
      <c r="V620" s="129" t="s">
        <v>41</v>
      </c>
      <c r="W620" s="129"/>
      <c r="X620" s="129"/>
      <c r="AH620" s="164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</row>
    <row r="621" spans="21:55" ht="12.75">
      <c r="U621" s="129"/>
      <c r="V621" s="129" t="s">
        <v>42</v>
      </c>
      <c r="W621" s="129"/>
      <c r="X621" s="129"/>
      <c r="AH621" s="164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</row>
    <row r="622" spans="21:55" ht="12.75">
      <c r="U622" s="129"/>
      <c r="V622" s="129" t="s">
        <v>43</v>
      </c>
      <c r="W622" s="206"/>
      <c r="X622" s="129"/>
      <c r="AH622" s="164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</row>
    <row r="623" spans="21:55" ht="12.75">
      <c r="U623" s="129"/>
      <c r="V623" s="129" t="s">
        <v>44</v>
      </c>
      <c r="W623" s="129"/>
      <c r="X623" s="129"/>
      <c r="AH623" s="164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</row>
    <row r="624" spans="21:55" ht="12.75">
      <c r="U624" s="129"/>
      <c r="V624" s="129"/>
      <c r="W624" s="129"/>
      <c r="X624" s="129"/>
      <c r="AH624" s="164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</row>
    <row r="625" spans="21:55" ht="12.75">
      <c r="U625" s="129">
        <v>27</v>
      </c>
      <c r="V625" s="129" t="s">
        <v>17</v>
      </c>
      <c r="W625" s="129"/>
      <c r="X625" s="129"/>
      <c r="AH625" s="164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</row>
    <row r="626" spans="21:55" ht="12.75">
      <c r="U626" s="129"/>
      <c r="V626" s="129" t="s">
        <v>18</v>
      </c>
      <c r="W626" s="129"/>
      <c r="X626" s="129"/>
      <c r="AH626" s="164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</row>
    <row r="627" spans="21:55" ht="12.75">
      <c r="U627" s="129"/>
      <c r="V627" s="129" t="s">
        <v>20</v>
      </c>
      <c r="W627" s="129"/>
      <c r="X627" s="129"/>
      <c r="AH627" s="164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</row>
    <row r="628" spans="21:55" ht="12.75">
      <c r="U628" s="129"/>
      <c r="V628" s="129" t="s">
        <v>22</v>
      </c>
      <c r="W628" s="129"/>
      <c r="X628" s="129"/>
      <c r="AH628" s="164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</row>
    <row r="629" spans="21:55" ht="12.75">
      <c r="U629" s="129"/>
      <c r="V629" s="129" t="s">
        <v>24</v>
      </c>
      <c r="W629" s="129"/>
      <c r="X629" s="129"/>
      <c r="AH629" s="164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</row>
    <row r="630" spans="21:55" ht="12.75">
      <c r="U630" s="129"/>
      <c r="V630" s="129" t="s">
        <v>25</v>
      </c>
      <c r="W630" s="129"/>
      <c r="X630" s="129"/>
      <c r="AH630" s="164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</row>
    <row r="631" spans="21:55" ht="12.75">
      <c r="U631" s="129"/>
      <c r="V631" s="129" t="s">
        <v>26</v>
      </c>
      <c r="W631" s="129"/>
      <c r="X631" s="129"/>
      <c r="AH631" s="164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</row>
    <row r="632" spans="21:55" ht="12.75">
      <c r="U632" s="129"/>
      <c r="V632" s="129" t="s">
        <v>27</v>
      </c>
      <c r="W632" s="129"/>
      <c r="X632" s="129"/>
      <c r="AH632" s="164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</row>
    <row r="633" spans="21:55" ht="12.75">
      <c r="U633" s="129"/>
      <c r="V633" s="129" t="s">
        <v>28</v>
      </c>
      <c r="W633" s="129"/>
      <c r="X633" s="129"/>
      <c r="AH633" s="164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</row>
    <row r="634" spans="21:55" ht="12.75">
      <c r="U634" s="129"/>
      <c r="V634" s="129" t="s">
        <v>29</v>
      </c>
      <c r="W634" s="129"/>
      <c r="X634" s="129"/>
      <c r="AH634" s="164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</row>
    <row r="635" spans="21:55" ht="12.75">
      <c r="U635" s="129"/>
      <c r="V635" s="129" t="s">
        <v>30</v>
      </c>
      <c r="W635" s="129"/>
      <c r="X635" s="129"/>
      <c r="AH635" s="164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</row>
    <row r="636" spans="21:55" ht="12.75">
      <c r="U636" s="129"/>
      <c r="V636" s="129" t="s">
        <v>31</v>
      </c>
      <c r="W636" s="129"/>
      <c r="X636" s="129"/>
      <c r="AH636" s="164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</row>
    <row r="637" spans="21:55" ht="12.75">
      <c r="U637" s="129"/>
      <c r="V637" s="129" t="s">
        <v>32</v>
      </c>
      <c r="W637" s="129"/>
      <c r="X637" s="129"/>
      <c r="AH637" s="164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</row>
    <row r="638" spans="21:55" ht="12.75">
      <c r="U638" s="129"/>
      <c r="V638" s="129" t="s">
        <v>33</v>
      </c>
      <c r="W638" s="129"/>
      <c r="X638" s="129"/>
      <c r="AH638" s="164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</row>
    <row r="639" spans="21:55" ht="12.75">
      <c r="U639" s="129"/>
      <c r="V639" s="129" t="s">
        <v>35</v>
      </c>
      <c r="W639" s="129"/>
      <c r="X639" s="129"/>
      <c r="AH639" s="164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</row>
    <row r="640" spans="21:55" ht="12.75">
      <c r="U640" s="129"/>
      <c r="V640" s="129" t="s">
        <v>37</v>
      </c>
      <c r="W640" s="206"/>
      <c r="X640" s="129"/>
      <c r="AH640" s="164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</row>
    <row r="641" spans="21:55" ht="12.75">
      <c r="U641" s="129"/>
      <c r="V641" s="129" t="s">
        <v>39</v>
      </c>
      <c r="W641" s="129"/>
      <c r="X641" s="129"/>
      <c r="AH641" s="164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</row>
    <row r="642" spans="21:55" ht="12.75">
      <c r="U642" s="129"/>
      <c r="V642" s="129" t="s">
        <v>41</v>
      </c>
      <c r="W642" s="129"/>
      <c r="X642" s="129"/>
      <c r="AH642" s="164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</row>
    <row r="643" spans="21:55" ht="12.75">
      <c r="U643" s="129"/>
      <c r="V643" s="129" t="s">
        <v>42</v>
      </c>
      <c r="W643" s="129"/>
      <c r="X643" s="129"/>
      <c r="AH643" s="164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</row>
    <row r="644" spans="21:55" ht="12.75">
      <c r="U644" s="129"/>
      <c r="V644" s="129" t="s">
        <v>43</v>
      </c>
      <c r="W644" s="206"/>
      <c r="X644" s="129"/>
      <c r="AH644" s="164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</row>
    <row r="645" spans="21:55" ht="12.75">
      <c r="U645" s="129"/>
      <c r="V645" s="129" t="s">
        <v>44</v>
      </c>
      <c r="W645" s="129"/>
      <c r="X645" s="129"/>
      <c r="AH645" s="164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</row>
    <row r="646" spans="21:55" ht="12.75">
      <c r="U646" s="129"/>
      <c r="V646" s="129"/>
      <c r="W646" s="129"/>
      <c r="X646" s="129"/>
      <c r="AH646" s="164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</row>
    <row r="647" spans="21:55" ht="12.75">
      <c r="U647" s="129">
        <v>28</v>
      </c>
      <c r="V647" s="129" t="s">
        <v>17</v>
      </c>
      <c r="W647" s="129"/>
      <c r="X647" s="129"/>
      <c r="AH647" s="164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</row>
    <row r="648" spans="21:55" ht="12.75">
      <c r="U648" s="129"/>
      <c r="V648" s="129" t="s">
        <v>18</v>
      </c>
      <c r="W648" s="129"/>
      <c r="X648" s="129"/>
      <c r="AH648" s="164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</row>
    <row r="649" spans="21:55" ht="12.75">
      <c r="U649" s="129"/>
      <c r="V649" s="129" t="s">
        <v>20</v>
      </c>
      <c r="W649" s="129"/>
      <c r="X649" s="129"/>
      <c r="AH649" s="164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</row>
    <row r="650" spans="21:55" ht="12.75">
      <c r="U650" s="129"/>
      <c r="V650" s="129" t="s">
        <v>22</v>
      </c>
      <c r="W650" s="129"/>
      <c r="X650" s="129"/>
      <c r="AH650" s="164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</row>
    <row r="651" spans="21:55" ht="12.75">
      <c r="U651" s="129"/>
      <c r="V651" s="129" t="s">
        <v>24</v>
      </c>
      <c r="W651" s="129"/>
      <c r="X651" s="129"/>
      <c r="AH651" s="164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</row>
    <row r="652" spans="21:55" ht="12.75">
      <c r="U652" s="129"/>
      <c r="V652" s="129" t="s">
        <v>25</v>
      </c>
      <c r="W652" s="129"/>
      <c r="X652" s="129"/>
      <c r="AH652" s="164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</row>
    <row r="653" spans="21:55" ht="12.75">
      <c r="U653" s="129"/>
      <c r="V653" s="129" t="s">
        <v>26</v>
      </c>
      <c r="W653" s="129"/>
      <c r="X653" s="129"/>
      <c r="AH653" s="164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</row>
    <row r="654" spans="21:55" ht="12.75">
      <c r="U654" s="129"/>
      <c r="V654" s="129" t="s">
        <v>27</v>
      </c>
      <c r="W654" s="129"/>
      <c r="X654" s="129"/>
      <c r="AH654" s="164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</row>
    <row r="655" spans="21:55" ht="12.75">
      <c r="U655" s="129"/>
      <c r="V655" s="129" t="s">
        <v>28</v>
      </c>
      <c r="W655" s="129"/>
      <c r="X655" s="129"/>
      <c r="AH655" s="164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</row>
    <row r="656" spans="21:55" ht="12.75">
      <c r="U656" s="129"/>
      <c r="V656" s="129" t="s">
        <v>29</v>
      </c>
      <c r="W656" s="129"/>
      <c r="X656" s="129"/>
      <c r="AH656" s="164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</row>
    <row r="657" spans="21:55" ht="12.75">
      <c r="U657" s="129"/>
      <c r="V657" s="129" t="s">
        <v>30</v>
      </c>
      <c r="W657" s="129"/>
      <c r="X657" s="129"/>
      <c r="AH657" s="164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</row>
    <row r="658" spans="21:55" ht="12.75">
      <c r="U658" s="129"/>
      <c r="V658" s="129" t="s">
        <v>31</v>
      </c>
      <c r="W658" s="129"/>
      <c r="X658" s="129"/>
      <c r="AH658" s="164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</row>
    <row r="659" spans="21:55" ht="12.75">
      <c r="U659" s="129"/>
      <c r="V659" s="129" t="s">
        <v>32</v>
      </c>
      <c r="W659" s="129"/>
      <c r="X659" s="129"/>
      <c r="AH659" s="164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</row>
    <row r="660" spans="21:55" ht="12.75">
      <c r="U660" s="129"/>
      <c r="V660" s="129" t="s">
        <v>33</v>
      </c>
      <c r="W660" s="129"/>
      <c r="X660" s="129"/>
      <c r="AH660" s="164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</row>
    <row r="661" spans="21:55" ht="12.75">
      <c r="U661" s="129"/>
      <c r="V661" s="129" t="s">
        <v>35</v>
      </c>
      <c r="W661" s="129"/>
      <c r="X661" s="129"/>
      <c r="AH661" s="164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</row>
    <row r="662" spans="21:55" ht="12.75">
      <c r="U662" s="129"/>
      <c r="V662" s="129" t="s">
        <v>37</v>
      </c>
      <c r="W662" s="206"/>
      <c r="X662" s="129"/>
      <c r="AH662" s="164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</row>
    <row r="663" spans="21:55" ht="12.75">
      <c r="U663" s="129"/>
      <c r="V663" s="129" t="s">
        <v>39</v>
      </c>
      <c r="W663" s="129"/>
      <c r="X663" s="129"/>
      <c r="AH663" s="164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</row>
    <row r="664" spans="21:55" ht="12.75">
      <c r="U664" s="129"/>
      <c r="V664" s="129" t="s">
        <v>41</v>
      </c>
      <c r="W664" s="129"/>
      <c r="X664" s="129"/>
      <c r="AH664" s="164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</row>
    <row r="665" spans="21:55" ht="12.75">
      <c r="U665" s="129"/>
      <c r="V665" s="129" t="s">
        <v>42</v>
      </c>
      <c r="W665" s="129"/>
      <c r="X665" s="129"/>
      <c r="AH665" s="164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</row>
    <row r="666" spans="21:55" ht="12.75">
      <c r="U666" s="129"/>
      <c r="V666" s="129" t="s">
        <v>43</v>
      </c>
      <c r="W666" s="206"/>
      <c r="X666" s="129"/>
      <c r="AH666" s="164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</row>
    <row r="667" spans="21:55" ht="12.75">
      <c r="U667" s="129"/>
      <c r="V667" s="129" t="s">
        <v>44</v>
      </c>
      <c r="W667" s="129"/>
      <c r="X667" s="129"/>
      <c r="AH667" s="164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</row>
    <row r="668" spans="21:55" ht="12.75">
      <c r="U668" s="129"/>
      <c r="V668" s="129"/>
      <c r="W668" s="129"/>
      <c r="X668" s="129"/>
      <c r="AH668" s="164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</row>
    <row r="669" spans="21:55" ht="12.75">
      <c r="U669" s="129">
        <v>29</v>
      </c>
      <c r="V669" s="129" t="s">
        <v>17</v>
      </c>
      <c r="W669" s="129"/>
      <c r="X669" s="129"/>
      <c r="AH669" s="164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</row>
    <row r="670" spans="21:55" ht="12.75">
      <c r="U670" s="129"/>
      <c r="V670" s="129" t="s">
        <v>18</v>
      </c>
      <c r="W670" s="129"/>
      <c r="X670" s="129"/>
      <c r="AH670" s="164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</row>
    <row r="671" spans="21:55" ht="12.75">
      <c r="U671" s="129"/>
      <c r="V671" s="129" t="s">
        <v>20</v>
      </c>
      <c r="W671" s="129"/>
      <c r="X671" s="129"/>
      <c r="AH671" s="164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</row>
    <row r="672" spans="21:55" ht="12.75">
      <c r="U672" s="129"/>
      <c r="V672" s="129" t="s">
        <v>22</v>
      </c>
      <c r="W672" s="129"/>
      <c r="X672" s="129"/>
      <c r="AH672" s="164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</row>
    <row r="673" spans="21:55" ht="12.75">
      <c r="U673" s="129"/>
      <c r="V673" s="129" t="s">
        <v>24</v>
      </c>
      <c r="W673" s="129"/>
      <c r="X673" s="129"/>
      <c r="AH673" s="164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</row>
    <row r="674" spans="21:55" ht="12.75">
      <c r="U674" s="129"/>
      <c r="V674" s="129" t="s">
        <v>25</v>
      </c>
      <c r="W674" s="129"/>
      <c r="X674" s="129"/>
      <c r="AH674" s="164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</row>
    <row r="675" spans="21:55" ht="12.75">
      <c r="U675" s="129"/>
      <c r="V675" s="129" t="s">
        <v>26</v>
      </c>
      <c r="W675" s="129"/>
      <c r="X675" s="129"/>
      <c r="AH675" s="164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</row>
    <row r="676" spans="21:55" ht="12.75">
      <c r="U676" s="129"/>
      <c r="V676" s="129" t="s">
        <v>27</v>
      </c>
      <c r="W676" s="129"/>
      <c r="X676" s="129"/>
      <c r="AH676" s="164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</row>
    <row r="677" spans="21:55" ht="12.75">
      <c r="U677" s="129"/>
      <c r="V677" s="129" t="s">
        <v>28</v>
      </c>
      <c r="W677" s="129"/>
      <c r="X677" s="129"/>
      <c r="AH677" s="164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</row>
    <row r="678" spans="21:55" ht="12.75">
      <c r="U678" s="129"/>
      <c r="V678" s="129" t="s">
        <v>29</v>
      </c>
      <c r="W678" s="129"/>
      <c r="X678" s="129"/>
      <c r="AH678" s="164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</row>
    <row r="679" spans="21:55" ht="12.75">
      <c r="U679" s="129"/>
      <c r="V679" s="129" t="s">
        <v>30</v>
      </c>
      <c r="W679" s="129"/>
      <c r="X679" s="129"/>
      <c r="AH679" s="164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</row>
    <row r="680" spans="21:55" ht="12.75">
      <c r="U680" s="129"/>
      <c r="V680" s="129" t="s">
        <v>31</v>
      </c>
      <c r="W680" s="129"/>
      <c r="X680" s="129"/>
      <c r="AH680" s="164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</row>
    <row r="681" spans="21:55" ht="12.75">
      <c r="U681" s="129"/>
      <c r="V681" s="129" t="s">
        <v>32</v>
      </c>
      <c r="W681" s="129"/>
      <c r="X681" s="129"/>
      <c r="AH681" s="164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</row>
    <row r="682" spans="21:55" ht="12.75">
      <c r="U682" s="129"/>
      <c r="V682" s="129" t="s">
        <v>33</v>
      </c>
      <c r="W682" s="129"/>
      <c r="X682" s="129"/>
      <c r="AH682" s="164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</row>
    <row r="683" spans="21:55" ht="12.75">
      <c r="U683" s="129"/>
      <c r="V683" s="129" t="s">
        <v>35</v>
      </c>
      <c r="W683" s="129"/>
      <c r="X683" s="129"/>
      <c r="AH683" s="164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</row>
    <row r="684" spans="21:55" ht="12.75">
      <c r="U684" s="129"/>
      <c r="V684" s="129" t="s">
        <v>37</v>
      </c>
      <c r="W684" s="206"/>
      <c r="X684" s="129"/>
      <c r="AH684" s="164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</row>
    <row r="685" spans="21:55" ht="12.75">
      <c r="U685" s="129"/>
      <c r="V685" s="129" t="s">
        <v>39</v>
      </c>
      <c r="W685" s="129"/>
      <c r="X685" s="129"/>
      <c r="AH685" s="164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</row>
    <row r="686" spans="21:55" ht="12.75">
      <c r="U686" s="129"/>
      <c r="V686" s="129" t="s">
        <v>41</v>
      </c>
      <c r="W686" s="129"/>
      <c r="X686" s="129"/>
      <c r="AH686" s="164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</row>
    <row r="687" spans="21:55" ht="12.75">
      <c r="U687" s="129"/>
      <c r="V687" s="129" t="s">
        <v>42</v>
      </c>
      <c r="W687" s="129"/>
      <c r="X687" s="129"/>
      <c r="AH687" s="164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</row>
    <row r="688" spans="21:55" ht="12.75">
      <c r="U688" s="129"/>
      <c r="V688" s="129" t="s">
        <v>43</v>
      </c>
      <c r="W688" s="206"/>
      <c r="X688" s="129"/>
      <c r="AH688" s="164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</row>
    <row r="689" spans="21:55" ht="12.75">
      <c r="U689" s="129"/>
      <c r="V689" s="129" t="s">
        <v>44</v>
      </c>
      <c r="W689" s="129"/>
      <c r="X689" s="129"/>
      <c r="AH689" s="164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</row>
    <row r="690" spans="21:55" ht="12.75">
      <c r="U690" s="129"/>
      <c r="V690" s="129"/>
      <c r="W690" s="129"/>
      <c r="X690" s="129"/>
      <c r="AH690" s="164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</row>
    <row r="691" spans="21:55" ht="12.75">
      <c r="U691" s="129">
        <v>30</v>
      </c>
      <c r="V691" s="129" t="s">
        <v>17</v>
      </c>
      <c r="W691" s="129"/>
      <c r="X691" s="129"/>
      <c r="AH691" s="164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</row>
    <row r="692" spans="21:55" ht="12.75">
      <c r="U692" s="129"/>
      <c r="V692" s="129" t="s">
        <v>18</v>
      </c>
      <c r="W692" s="129"/>
      <c r="X692" s="129"/>
      <c r="AH692" s="164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</row>
    <row r="693" spans="21:55" ht="12.75">
      <c r="U693" s="129"/>
      <c r="V693" s="129" t="s">
        <v>20</v>
      </c>
      <c r="W693" s="129"/>
      <c r="X693" s="129"/>
      <c r="AH693" s="164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</row>
    <row r="694" spans="21:55" ht="12.75">
      <c r="U694" s="129"/>
      <c r="V694" s="129" t="s">
        <v>22</v>
      </c>
      <c r="W694" s="129"/>
      <c r="X694" s="129"/>
      <c r="AH694" s="164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</row>
    <row r="695" spans="21:55" ht="12.75">
      <c r="U695" s="129"/>
      <c r="V695" s="129" t="s">
        <v>24</v>
      </c>
      <c r="W695" s="129"/>
      <c r="X695" s="129"/>
      <c r="AH695" s="164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</row>
    <row r="696" spans="21:55" ht="12.75">
      <c r="U696" s="129"/>
      <c r="V696" s="129" t="s">
        <v>25</v>
      </c>
      <c r="W696" s="129"/>
      <c r="X696" s="129"/>
      <c r="AH696" s="164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</row>
    <row r="697" spans="21:55" ht="12.75">
      <c r="U697" s="129"/>
      <c r="V697" s="129" t="s">
        <v>26</v>
      </c>
      <c r="W697" s="129"/>
      <c r="X697" s="129"/>
      <c r="AH697" s="164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</row>
    <row r="698" spans="21:55" ht="12.75">
      <c r="U698" s="129"/>
      <c r="V698" s="129" t="s">
        <v>27</v>
      </c>
      <c r="W698" s="129"/>
      <c r="X698" s="129"/>
      <c r="AH698" s="164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</row>
    <row r="699" spans="21:55" ht="12.75">
      <c r="U699" s="129"/>
      <c r="V699" s="129" t="s">
        <v>28</v>
      </c>
      <c r="W699" s="129"/>
      <c r="X699" s="129"/>
      <c r="AH699" s="164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</row>
    <row r="700" spans="21:55" ht="12.75">
      <c r="U700" s="129"/>
      <c r="V700" s="129" t="s">
        <v>29</v>
      </c>
      <c r="W700" s="129"/>
      <c r="X700" s="129"/>
      <c r="AH700" s="164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</row>
    <row r="701" spans="21:55" ht="12.75">
      <c r="U701" s="129"/>
      <c r="V701" s="129" t="s">
        <v>30</v>
      </c>
      <c r="W701" s="129"/>
      <c r="X701" s="129"/>
      <c r="AH701" s="164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</row>
    <row r="702" spans="21:55" ht="12.75">
      <c r="U702" s="129"/>
      <c r="V702" s="129" t="s">
        <v>31</v>
      </c>
      <c r="W702" s="129"/>
      <c r="X702" s="129"/>
      <c r="AH702" s="164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</row>
    <row r="703" spans="21:55" ht="12.75">
      <c r="U703" s="129"/>
      <c r="V703" s="129" t="s">
        <v>32</v>
      </c>
      <c r="W703" s="129"/>
      <c r="X703" s="129"/>
      <c r="AH703" s="164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</row>
    <row r="704" spans="21:55" ht="12.75">
      <c r="U704" s="129"/>
      <c r="V704" s="129" t="s">
        <v>33</v>
      </c>
      <c r="W704" s="129"/>
      <c r="X704" s="129"/>
      <c r="AH704" s="164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</row>
    <row r="705" spans="21:55" ht="12.75">
      <c r="U705" s="129"/>
      <c r="V705" s="129" t="s">
        <v>35</v>
      </c>
      <c r="W705" s="129"/>
      <c r="X705" s="129"/>
      <c r="AH705" s="164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</row>
    <row r="706" spans="21:55" ht="12.75">
      <c r="U706" s="129"/>
      <c r="V706" s="129" t="s">
        <v>37</v>
      </c>
      <c r="W706" s="206"/>
      <c r="X706" s="129"/>
      <c r="AH706" s="164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</row>
    <row r="707" spans="21:55" ht="12.75">
      <c r="U707" s="129"/>
      <c r="V707" s="129" t="s">
        <v>39</v>
      </c>
      <c r="W707" s="129"/>
      <c r="X707" s="129"/>
      <c r="AH707" s="164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</row>
    <row r="708" spans="21:55" ht="12.75">
      <c r="U708" s="129"/>
      <c r="V708" s="129" t="s">
        <v>41</v>
      </c>
      <c r="W708" s="129"/>
      <c r="X708" s="129"/>
      <c r="AH708" s="164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</row>
    <row r="709" spans="21:55" ht="12.75">
      <c r="U709" s="129"/>
      <c r="V709" s="129" t="s">
        <v>42</v>
      </c>
      <c r="W709" s="129"/>
      <c r="X709" s="129"/>
      <c r="AH709" s="164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</row>
    <row r="710" spans="21:55" ht="12.75">
      <c r="U710" s="129"/>
      <c r="V710" s="129" t="s">
        <v>43</v>
      </c>
      <c r="W710" s="206"/>
      <c r="X710" s="129"/>
      <c r="AH710" s="164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</row>
    <row r="711" spans="21:55" ht="12.75">
      <c r="U711" s="129"/>
      <c r="V711" s="129" t="s">
        <v>44</v>
      </c>
      <c r="W711" s="129"/>
      <c r="X711" s="129"/>
      <c r="AH711" s="164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</row>
    <row r="712" spans="21:55" ht="12.75">
      <c r="U712" s="129"/>
      <c r="V712" s="129"/>
      <c r="W712" s="129"/>
      <c r="X712" s="129"/>
      <c r="AH712" s="164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</row>
    <row r="713" spans="21:55" ht="12.75">
      <c r="U713" s="129">
        <v>31</v>
      </c>
      <c r="V713" s="129" t="s">
        <v>17</v>
      </c>
      <c r="W713" s="129"/>
      <c r="X713" s="129"/>
      <c r="AH713" s="164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</row>
    <row r="714" spans="21:55" ht="12.75">
      <c r="U714" s="129"/>
      <c r="V714" s="129" t="s">
        <v>18</v>
      </c>
      <c r="W714" s="129"/>
      <c r="X714" s="129"/>
      <c r="AH714" s="164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</row>
    <row r="715" spans="21:55" ht="12.75">
      <c r="U715" s="129"/>
      <c r="V715" s="129" t="s">
        <v>20</v>
      </c>
      <c r="W715" s="129"/>
      <c r="X715" s="129"/>
      <c r="AH715" s="164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</row>
    <row r="716" spans="21:55" ht="12.75">
      <c r="U716" s="129"/>
      <c r="V716" s="129" t="s">
        <v>22</v>
      </c>
      <c r="W716" s="129"/>
      <c r="X716" s="129"/>
      <c r="AH716" s="164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</row>
    <row r="717" spans="21:55" ht="12.75">
      <c r="U717" s="129"/>
      <c r="V717" s="129" t="s">
        <v>24</v>
      </c>
      <c r="W717" s="129"/>
      <c r="X717" s="129"/>
      <c r="AH717" s="164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</row>
    <row r="718" spans="21:55" ht="12.75">
      <c r="U718" s="129"/>
      <c r="V718" s="129" t="s">
        <v>25</v>
      </c>
      <c r="W718" s="129"/>
      <c r="X718" s="129"/>
      <c r="AH718" s="164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</row>
    <row r="719" spans="21:55" ht="12.75">
      <c r="U719" s="129"/>
      <c r="V719" s="129" t="s">
        <v>26</v>
      </c>
      <c r="W719" s="129"/>
      <c r="X719" s="129"/>
      <c r="AH719" s="164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</row>
    <row r="720" spans="21:55" ht="12.75">
      <c r="U720" s="129"/>
      <c r="V720" s="129" t="s">
        <v>27</v>
      </c>
      <c r="W720" s="129"/>
      <c r="X720" s="129"/>
      <c r="AH720" s="164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</row>
    <row r="721" spans="21:55" ht="12.75">
      <c r="U721" s="129"/>
      <c r="V721" s="129" t="s">
        <v>28</v>
      </c>
      <c r="W721" s="129"/>
      <c r="X721" s="129"/>
      <c r="AH721" s="164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</row>
    <row r="722" spans="21:55" ht="12.75">
      <c r="U722" s="129"/>
      <c r="V722" s="129" t="s">
        <v>29</v>
      </c>
      <c r="W722" s="129"/>
      <c r="X722" s="129"/>
      <c r="AH722" s="164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</row>
    <row r="723" spans="21:55" ht="12.75">
      <c r="U723" s="129"/>
      <c r="V723" s="129" t="s">
        <v>30</v>
      </c>
      <c r="W723" s="129"/>
      <c r="X723" s="129"/>
      <c r="AH723" s="164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</row>
    <row r="724" spans="21:55" ht="12.75">
      <c r="U724" s="129"/>
      <c r="V724" s="129" t="s">
        <v>31</v>
      </c>
      <c r="W724" s="129"/>
      <c r="X724" s="129"/>
      <c r="AH724" s="164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</row>
    <row r="725" spans="21:55" ht="12.75">
      <c r="U725" s="129"/>
      <c r="V725" s="129" t="s">
        <v>32</v>
      </c>
      <c r="W725" s="129"/>
      <c r="X725" s="129"/>
      <c r="AH725" s="164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</row>
    <row r="726" spans="21:55" ht="12.75">
      <c r="U726" s="129"/>
      <c r="V726" s="129" t="s">
        <v>33</v>
      </c>
      <c r="W726" s="129"/>
      <c r="X726" s="129"/>
      <c r="AH726" s="164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</row>
    <row r="727" spans="21:55" ht="12.75">
      <c r="U727" s="129"/>
      <c r="V727" s="129" t="s">
        <v>35</v>
      </c>
      <c r="W727" s="129"/>
      <c r="X727" s="129"/>
      <c r="AH727" s="164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</row>
    <row r="728" spans="21:55" ht="12.75">
      <c r="U728" s="129"/>
      <c r="V728" s="129" t="s">
        <v>37</v>
      </c>
      <c r="W728" s="206"/>
      <c r="X728" s="129"/>
      <c r="AH728" s="164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</row>
    <row r="729" spans="21:55" ht="12.75">
      <c r="U729" s="129"/>
      <c r="V729" s="129" t="s">
        <v>39</v>
      </c>
      <c r="W729" s="129"/>
      <c r="X729" s="129"/>
      <c r="AH729" s="164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</row>
    <row r="730" spans="21:55" ht="12.75">
      <c r="U730" s="129"/>
      <c r="V730" s="129" t="s">
        <v>41</v>
      </c>
      <c r="W730" s="129"/>
      <c r="X730" s="129"/>
      <c r="AH730" s="164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</row>
    <row r="731" spans="21:55" ht="12.75">
      <c r="U731" s="129"/>
      <c r="V731" s="129" t="s">
        <v>42</v>
      </c>
      <c r="W731" s="129"/>
      <c r="X731" s="129"/>
      <c r="AH731" s="164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</row>
    <row r="732" spans="21:55" ht="12.75">
      <c r="U732" s="129"/>
      <c r="V732" s="129" t="s">
        <v>43</v>
      </c>
      <c r="W732" s="206"/>
      <c r="X732" s="129"/>
      <c r="AH732" s="164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</row>
    <row r="733" spans="21:55" ht="12.75">
      <c r="U733" s="129"/>
      <c r="V733" s="129" t="s">
        <v>44</v>
      </c>
      <c r="W733" s="129"/>
      <c r="X733" s="129"/>
      <c r="AH733" s="164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</row>
    <row r="734" spans="21:55" ht="12.75">
      <c r="U734" s="129"/>
      <c r="V734" s="129"/>
      <c r="W734" s="129"/>
      <c r="X734" s="129"/>
      <c r="AH734" s="164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</row>
    <row r="735" spans="21:55" ht="12.75">
      <c r="U735" s="129">
        <v>32</v>
      </c>
      <c r="V735" s="129" t="s">
        <v>17</v>
      </c>
      <c r="W735" s="129"/>
      <c r="X735" s="129"/>
      <c r="AH735" s="164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</row>
    <row r="736" spans="21:55" ht="12.75">
      <c r="U736" s="129"/>
      <c r="V736" s="129" t="s">
        <v>18</v>
      </c>
      <c r="W736" s="129"/>
      <c r="X736" s="129"/>
      <c r="AH736" s="164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</row>
    <row r="737" spans="21:55" ht="12.75">
      <c r="U737" s="129"/>
      <c r="V737" s="129" t="s">
        <v>20</v>
      </c>
      <c r="W737" s="129"/>
      <c r="X737" s="129"/>
      <c r="AH737" s="164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</row>
    <row r="738" spans="21:55" ht="12.75">
      <c r="U738" s="129"/>
      <c r="V738" s="129" t="s">
        <v>22</v>
      </c>
      <c r="W738" s="129"/>
      <c r="X738" s="129"/>
      <c r="AH738" s="164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</row>
    <row r="739" spans="21:55" ht="12.75">
      <c r="U739" s="129"/>
      <c r="V739" s="129" t="s">
        <v>24</v>
      </c>
      <c r="W739" s="129"/>
      <c r="X739" s="129"/>
      <c r="AH739" s="164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</row>
    <row r="740" spans="21:55" ht="12.75">
      <c r="U740" s="129"/>
      <c r="V740" s="129" t="s">
        <v>25</v>
      </c>
      <c r="W740" s="129"/>
      <c r="X740" s="129"/>
      <c r="AH740" s="164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</row>
    <row r="741" spans="21:55" ht="12.75">
      <c r="U741" s="129"/>
      <c r="V741" s="129" t="s">
        <v>26</v>
      </c>
      <c r="W741" s="129"/>
      <c r="X741" s="129"/>
      <c r="AH741" s="164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</row>
    <row r="742" spans="21:55" ht="12.75">
      <c r="U742" s="129"/>
      <c r="V742" s="129" t="s">
        <v>27</v>
      </c>
      <c r="W742" s="129"/>
      <c r="X742" s="129"/>
      <c r="AH742" s="164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</row>
    <row r="743" spans="21:55" ht="12.75">
      <c r="U743" s="129"/>
      <c r="V743" s="129" t="s">
        <v>28</v>
      </c>
      <c r="W743" s="129"/>
      <c r="X743" s="129"/>
      <c r="AH743" s="164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</row>
    <row r="744" spans="21:55" ht="12.75">
      <c r="U744" s="129"/>
      <c r="V744" s="129" t="s">
        <v>29</v>
      </c>
      <c r="W744" s="129"/>
      <c r="X744" s="129"/>
      <c r="AH744" s="164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</row>
    <row r="745" spans="21:55" ht="12.75">
      <c r="U745" s="129"/>
      <c r="V745" s="129" t="s">
        <v>30</v>
      </c>
      <c r="W745" s="129"/>
      <c r="X745" s="129"/>
      <c r="AH745" s="164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</row>
    <row r="746" spans="21:55" ht="12.75">
      <c r="U746" s="129"/>
      <c r="V746" s="129" t="s">
        <v>31</v>
      </c>
      <c r="W746" s="129"/>
      <c r="X746" s="129"/>
      <c r="AH746" s="164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</row>
    <row r="747" spans="21:55" ht="12.75">
      <c r="U747" s="129"/>
      <c r="V747" s="129" t="s">
        <v>32</v>
      </c>
      <c r="W747" s="129"/>
      <c r="X747" s="129"/>
      <c r="AH747" s="164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</row>
    <row r="748" spans="21:55" ht="12.75">
      <c r="U748" s="129"/>
      <c r="V748" s="129" t="s">
        <v>33</v>
      </c>
      <c r="W748" s="129"/>
      <c r="X748" s="129"/>
      <c r="AH748" s="164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</row>
    <row r="749" spans="21:55" ht="12.75">
      <c r="U749" s="129"/>
      <c r="V749" s="129" t="s">
        <v>35</v>
      </c>
      <c r="W749" s="129"/>
      <c r="X749" s="129"/>
      <c r="AH749" s="164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</row>
    <row r="750" spans="21:55" ht="12.75">
      <c r="U750" s="129"/>
      <c r="V750" s="129" t="s">
        <v>37</v>
      </c>
      <c r="W750" s="206"/>
      <c r="X750" s="129"/>
      <c r="AH750" s="164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</row>
    <row r="751" spans="21:55" ht="12.75">
      <c r="U751" s="129"/>
      <c r="V751" s="129" t="s">
        <v>39</v>
      </c>
      <c r="W751" s="129"/>
      <c r="X751" s="129"/>
      <c r="AH751" s="164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</row>
    <row r="752" spans="21:55" ht="12.75">
      <c r="U752" s="129"/>
      <c r="V752" s="129" t="s">
        <v>41</v>
      </c>
      <c r="W752" s="129"/>
      <c r="X752" s="129"/>
      <c r="AH752" s="164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</row>
    <row r="753" spans="21:55" ht="12.75">
      <c r="U753" s="129"/>
      <c r="V753" s="129" t="s">
        <v>42</v>
      </c>
      <c r="W753" s="129"/>
      <c r="X753" s="129"/>
      <c r="AH753" s="164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</row>
    <row r="754" spans="21:55" ht="12.75">
      <c r="U754" s="129"/>
      <c r="V754" s="129" t="s">
        <v>43</v>
      </c>
      <c r="W754" s="206"/>
      <c r="X754" s="129"/>
      <c r="AH754" s="164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</row>
    <row r="755" spans="21:55" ht="12.75">
      <c r="U755" s="129"/>
      <c r="V755" s="129" t="s">
        <v>44</v>
      </c>
      <c r="W755" s="129"/>
      <c r="X755" s="129"/>
      <c r="AH755" s="164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</row>
    <row r="756" spans="21:55" ht="12.75">
      <c r="U756" s="129"/>
      <c r="V756" s="129"/>
      <c r="W756" s="129"/>
      <c r="X756" s="129"/>
      <c r="AH756" s="164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</row>
    <row r="757" spans="21:55" ht="12.75">
      <c r="U757" s="129">
        <v>33</v>
      </c>
      <c r="V757" s="129" t="s">
        <v>17</v>
      </c>
      <c r="W757" s="129"/>
      <c r="X757" s="129"/>
      <c r="AH757" s="164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</row>
    <row r="758" spans="21:55" ht="12.75">
      <c r="U758" s="129"/>
      <c r="V758" s="129" t="s">
        <v>18</v>
      </c>
      <c r="W758" s="129"/>
      <c r="X758" s="129"/>
      <c r="AH758" s="164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</row>
    <row r="759" spans="21:55" ht="12.75">
      <c r="U759" s="129"/>
      <c r="V759" s="129" t="s">
        <v>20</v>
      </c>
      <c r="W759" s="129"/>
      <c r="X759" s="129"/>
      <c r="AH759" s="164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</row>
    <row r="760" spans="21:55" ht="12.75">
      <c r="U760" s="129"/>
      <c r="V760" s="129" t="s">
        <v>22</v>
      </c>
      <c r="W760" s="129"/>
      <c r="X760" s="129"/>
      <c r="AH760" s="164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</row>
    <row r="761" spans="21:55" ht="12.75">
      <c r="U761" s="129"/>
      <c r="V761" s="129" t="s">
        <v>24</v>
      </c>
      <c r="W761" s="129"/>
      <c r="X761" s="129"/>
      <c r="AH761" s="164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</row>
    <row r="762" spans="21:55" ht="12.75">
      <c r="U762" s="129"/>
      <c r="V762" s="129" t="s">
        <v>25</v>
      </c>
      <c r="W762" s="129"/>
      <c r="X762" s="129"/>
      <c r="AH762" s="164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</row>
    <row r="763" spans="21:55" ht="12.75">
      <c r="U763" s="129"/>
      <c r="V763" s="129" t="s">
        <v>26</v>
      </c>
      <c r="W763" s="129"/>
      <c r="X763" s="129"/>
      <c r="AH763" s="164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</row>
    <row r="764" spans="21:55" ht="12.75">
      <c r="U764" s="129"/>
      <c r="V764" s="129" t="s">
        <v>27</v>
      </c>
      <c r="W764" s="129"/>
      <c r="X764" s="129"/>
      <c r="AH764" s="164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</row>
    <row r="765" spans="21:55" ht="12.75">
      <c r="U765" s="129"/>
      <c r="V765" s="129" t="s">
        <v>28</v>
      </c>
      <c r="W765" s="129"/>
      <c r="X765" s="129"/>
      <c r="AH765" s="164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</row>
    <row r="766" spans="21:55" ht="12.75">
      <c r="U766" s="129"/>
      <c r="V766" s="129" t="s">
        <v>29</v>
      </c>
      <c r="W766" s="129"/>
      <c r="X766" s="129"/>
      <c r="AH766" s="164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</row>
    <row r="767" spans="21:55" ht="12.75">
      <c r="U767" s="129"/>
      <c r="V767" s="129" t="s">
        <v>30</v>
      </c>
      <c r="W767" s="129"/>
      <c r="X767" s="129"/>
      <c r="AH767" s="164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</row>
    <row r="768" spans="21:55" ht="12.75">
      <c r="U768" s="129"/>
      <c r="V768" s="129" t="s">
        <v>31</v>
      </c>
      <c r="W768" s="129"/>
      <c r="X768" s="129"/>
      <c r="AH768" s="164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</row>
    <row r="769" spans="21:55" ht="12.75">
      <c r="U769" s="129"/>
      <c r="V769" s="129" t="s">
        <v>32</v>
      </c>
      <c r="W769" s="129"/>
      <c r="X769" s="129"/>
      <c r="AH769" s="164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</row>
    <row r="770" spans="21:55" ht="12.75">
      <c r="U770" s="129"/>
      <c r="V770" s="129" t="s">
        <v>33</v>
      </c>
      <c r="W770" s="129"/>
      <c r="X770" s="129"/>
      <c r="AH770" s="164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</row>
    <row r="771" spans="21:55" ht="12.75">
      <c r="U771" s="129"/>
      <c r="V771" s="129" t="s">
        <v>35</v>
      </c>
      <c r="W771" s="129"/>
      <c r="X771" s="129"/>
      <c r="AH771" s="164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</row>
    <row r="772" spans="21:55" ht="12.75">
      <c r="U772" s="129"/>
      <c r="V772" s="129" t="s">
        <v>37</v>
      </c>
      <c r="W772" s="206"/>
      <c r="X772" s="129"/>
      <c r="AH772" s="164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</row>
    <row r="773" spans="21:55" ht="12.75">
      <c r="U773" s="129"/>
      <c r="V773" s="129" t="s">
        <v>39</v>
      </c>
      <c r="W773" s="129"/>
      <c r="X773" s="129"/>
      <c r="AH773" s="164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</row>
    <row r="774" spans="21:55" ht="12.75">
      <c r="U774" s="129"/>
      <c r="V774" s="129" t="s">
        <v>41</v>
      </c>
      <c r="W774" s="129"/>
      <c r="X774" s="129"/>
      <c r="AH774" s="164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</row>
    <row r="775" spans="21:55" ht="12.75">
      <c r="U775" s="129"/>
      <c r="V775" s="129" t="s">
        <v>42</v>
      </c>
      <c r="W775" s="129"/>
      <c r="X775" s="129"/>
      <c r="AH775" s="164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</row>
    <row r="776" spans="21:55" ht="12.75">
      <c r="U776" s="129"/>
      <c r="V776" s="129" t="s">
        <v>43</v>
      </c>
      <c r="W776" s="206"/>
      <c r="X776" s="129"/>
      <c r="AH776" s="164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</row>
    <row r="777" spans="21:55" ht="12.75">
      <c r="U777" s="129"/>
      <c r="V777" s="129" t="s">
        <v>44</v>
      </c>
      <c r="W777" s="129"/>
      <c r="X777" s="129"/>
      <c r="AH777" s="164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</row>
    <row r="778" spans="21:55" ht="12.75">
      <c r="U778" s="129"/>
      <c r="V778" s="129"/>
      <c r="W778" s="129"/>
      <c r="X778" s="129"/>
      <c r="AH778" s="164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</row>
    <row r="779" spans="21:55" ht="12.75">
      <c r="U779" s="129">
        <v>34</v>
      </c>
      <c r="V779" s="129" t="s">
        <v>17</v>
      </c>
      <c r="W779" s="129"/>
      <c r="X779" s="129"/>
      <c r="AH779" s="164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</row>
    <row r="780" spans="21:55" ht="12.75">
      <c r="U780" s="129"/>
      <c r="V780" s="129" t="s">
        <v>18</v>
      </c>
      <c r="W780" s="129"/>
      <c r="X780" s="129"/>
      <c r="AH780" s="164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</row>
    <row r="781" spans="21:55" ht="12.75">
      <c r="U781" s="129"/>
      <c r="V781" s="129" t="s">
        <v>20</v>
      </c>
      <c r="W781" s="129"/>
      <c r="X781" s="129"/>
      <c r="AH781" s="164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</row>
    <row r="782" spans="21:55" ht="12.75">
      <c r="U782" s="129"/>
      <c r="V782" s="129" t="s">
        <v>22</v>
      </c>
      <c r="W782" s="129"/>
      <c r="X782" s="129"/>
      <c r="AH782" s="164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</row>
    <row r="783" spans="21:55" ht="12.75">
      <c r="U783" s="129"/>
      <c r="V783" s="129" t="s">
        <v>24</v>
      </c>
      <c r="W783" s="129"/>
      <c r="X783" s="129"/>
      <c r="AH783" s="164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</row>
    <row r="784" spans="21:55" ht="12.75">
      <c r="U784" s="129"/>
      <c r="V784" s="129" t="s">
        <v>25</v>
      </c>
      <c r="W784" s="129"/>
      <c r="X784" s="129"/>
      <c r="AH784" s="164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</row>
    <row r="785" spans="21:55" ht="12.75">
      <c r="U785" s="129"/>
      <c r="V785" s="129" t="s">
        <v>26</v>
      </c>
      <c r="W785" s="129"/>
      <c r="X785" s="129"/>
      <c r="AH785" s="164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</row>
    <row r="786" spans="21:55" ht="12.75">
      <c r="U786" s="129"/>
      <c r="V786" s="129" t="s">
        <v>27</v>
      </c>
      <c r="W786" s="129"/>
      <c r="X786" s="129"/>
      <c r="AH786" s="164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</row>
    <row r="787" spans="21:55" ht="12.75">
      <c r="U787" s="129"/>
      <c r="V787" s="129" t="s">
        <v>28</v>
      </c>
      <c r="W787" s="129"/>
      <c r="X787" s="129"/>
      <c r="AH787" s="164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</row>
    <row r="788" spans="21:55" ht="12.75">
      <c r="U788" s="129"/>
      <c r="V788" s="129" t="s">
        <v>29</v>
      </c>
      <c r="W788" s="129"/>
      <c r="X788" s="129"/>
      <c r="AH788" s="164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</row>
    <row r="789" spans="21:55" ht="12.75">
      <c r="U789" s="129"/>
      <c r="V789" s="129" t="s">
        <v>30</v>
      </c>
      <c r="W789" s="129"/>
      <c r="X789" s="129"/>
      <c r="AH789" s="164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</row>
    <row r="790" spans="21:55" ht="12.75">
      <c r="U790" s="129"/>
      <c r="V790" s="129" t="s">
        <v>31</v>
      </c>
      <c r="W790" s="129"/>
      <c r="X790" s="129"/>
      <c r="AH790" s="164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</row>
    <row r="791" spans="21:55" ht="12.75">
      <c r="U791" s="129"/>
      <c r="V791" s="129" t="s">
        <v>32</v>
      </c>
      <c r="W791" s="129"/>
      <c r="X791" s="129"/>
      <c r="AH791" s="164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</row>
    <row r="792" spans="21:55" ht="12.75">
      <c r="U792" s="129"/>
      <c r="V792" s="129" t="s">
        <v>33</v>
      </c>
      <c r="W792" s="129"/>
      <c r="X792" s="129"/>
      <c r="AH792" s="164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</row>
    <row r="793" spans="21:55" ht="12.75">
      <c r="U793" s="129"/>
      <c r="V793" s="129" t="s">
        <v>35</v>
      </c>
      <c r="W793" s="129"/>
      <c r="X793" s="129"/>
      <c r="AH793" s="164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</row>
    <row r="794" spans="21:55" ht="12.75">
      <c r="U794" s="129"/>
      <c r="V794" s="129" t="s">
        <v>37</v>
      </c>
      <c r="W794" s="206"/>
      <c r="X794" s="129"/>
      <c r="AH794" s="164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</row>
    <row r="795" spans="21:55" ht="12.75">
      <c r="U795" s="129"/>
      <c r="V795" s="129" t="s">
        <v>39</v>
      </c>
      <c r="W795" s="129"/>
      <c r="X795" s="129"/>
      <c r="AH795" s="164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</row>
    <row r="796" spans="21:55" ht="12.75">
      <c r="U796" s="129"/>
      <c r="V796" s="129" t="s">
        <v>41</v>
      </c>
      <c r="W796" s="129"/>
      <c r="X796" s="129"/>
      <c r="AH796" s="164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</row>
    <row r="797" spans="21:55" ht="12.75">
      <c r="U797" s="129"/>
      <c r="V797" s="129" t="s">
        <v>42</v>
      </c>
      <c r="W797" s="129"/>
      <c r="X797" s="129"/>
      <c r="AH797" s="164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</row>
    <row r="798" spans="21:55" ht="12.75">
      <c r="U798" s="129"/>
      <c r="V798" s="129" t="s">
        <v>43</v>
      </c>
      <c r="W798" s="206"/>
      <c r="X798" s="129"/>
      <c r="AH798" s="164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</row>
    <row r="799" spans="21:55" ht="12.75">
      <c r="U799" s="129"/>
      <c r="V799" s="129" t="s">
        <v>44</v>
      </c>
      <c r="W799" s="129"/>
      <c r="X799" s="129"/>
      <c r="AH799" s="164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</row>
    <row r="800" spans="21:55" ht="12.75">
      <c r="U800" s="129"/>
      <c r="V800" s="129"/>
      <c r="W800" s="129"/>
      <c r="X800" s="129"/>
      <c r="AH800" s="164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</row>
    <row r="801" spans="21:55" ht="12.75">
      <c r="U801" s="129">
        <v>35</v>
      </c>
      <c r="V801" s="129" t="s">
        <v>17</v>
      </c>
      <c r="W801" s="129"/>
      <c r="X801" s="129"/>
      <c r="AH801" s="164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</row>
    <row r="802" spans="21:55" ht="12.75">
      <c r="U802" s="129"/>
      <c r="V802" s="129" t="s">
        <v>18</v>
      </c>
      <c r="W802" s="129"/>
      <c r="X802" s="129"/>
      <c r="AH802" s="164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</row>
    <row r="803" spans="21:55" ht="12.75">
      <c r="U803" s="129"/>
      <c r="V803" s="129" t="s">
        <v>20</v>
      </c>
      <c r="W803" s="129"/>
      <c r="X803" s="129"/>
      <c r="AH803" s="164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</row>
    <row r="804" spans="21:55" ht="12.75">
      <c r="U804" s="129"/>
      <c r="V804" s="129" t="s">
        <v>22</v>
      </c>
      <c r="W804" s="129"/>
      <c r="X804" s="129"/>
      <c r="AH804" s="164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</row>
    <row r="805" spans="21:55" ht="12.75">
      <c r="U805" s="129"/>
      <c r="V805" s="129" t="s">
        <v>24</v>
      </c>
      <c r="W805" s="129"/>
      <c r="X805" s="129"/>
      <c r="AH805" s="164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</row>
    <row r="806" spans="21:55" ht="12.75">
      <c r="U806" s="129"/>
      <c r="V806" s="129" t="s">
        <v>25</v>
      </c>
      <c r="W806" s="129"/>
      <c r="X806" s="129"/>
      <c r="AH806" s="164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</row>
    <row r="807" spans="21:55" ht="12.75">
      <c r="U807" s="129"/>
      <c r="V807" s="129" t="s">
        <v>26</v>
      </c>
      <c r="W807" s="129"/>
      <c r="X807" s="129"/>
      <c r="AH807" s="164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</row>
    <row r="808" spans="21:55" ht="12.75">
      <c r="U808" s="129"/>
      <c r="V808" s="129" t="s">
        <v>27</v>
      </c>
      <c r="W808" s="129"/>
      <c r="X808" s="129"/>
      <c r="AH808" s="164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</row>
    <row r="809" spans="21:55" ht="12.75">
      <c r="U809" s="129"/>
      <c r="V809" s="129" t="s">
        <v>28</v>
      </c>
      <c r="W809" s="129"/>
      <c r="X809" s="129"/>
      <c r="AH809" s="164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</row>
    <row r="810" spans="21:55" ht="12.75">
      <c r="U810" s="129"/>
      <c r="V810" s="129" t="s">
        <v>29</v>
      </c>
      <c r="W810" s="129"/>
      <c r="X810" s="129"/>
      <c r="AH810" s="164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</row>
    <row r="811" spans="21:55" ht="12.75">
      <c r="U811" s="129"/>
      <c r="V811" s="129" t="s">
        <v>30</v>
      </c>
      <c r="W811" s="129"/>
      <c r="X811" s="129"/>
      <c r="AH811" s="164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</row>
    <row r="812" spans="21:55" ht="12.75">
      <c r="U812" s="129"/>
      <c r="V812" s="129" t="s">
        <v>31</v>
      </c>
      <c r="W812" s="129"/>
      <c r="X812" s="129"/>
      <c r="AH812" s="164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</row>
    <row r="813" spans="21:55" ht="12.75">
      <c r="U813" s="129"/>
      <c r="V813" s="129" t="s">
        <v>32</v>
      </c>
      <c r="W813" s="129"/>
      <c r="X813" s="129"/>
      <c r="AH813" s="164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</row>
    <row r="814" spans="21:55" ht="12.75">
      <c r="U814" s="129"/>
      <c r="V814" s="129" t="s">
        <v>33</v>
      </c>
      <c r="W814" s="129"/>
      <c r="X814" s="129"/>
      <c r="AH814" s="164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</row>
    <row r="815" spans="21:55" ht="12.75">
      <c r="U815" s="129"/>
      <c r="V815" s="129" t="s">
        <v>35</v>
      </c>
      <c r="W815" s="129"/>
      <c r="X815" s="129"/>
      <c r="AH815" s="164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</row>
    <row r="816" spans="21:55" ht="12.75">
      <c r="U816" s="129"/>
      <c r="V816" s="129" t="s">
        <v>37</v>
      </c>
      <c r="W816" s="206"/>
      <c r="X816" s="129"/>
      <c r="AH816" s="164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</row>
    <row r="817" spans="21:55" ht="12.75">
      <c r="U817" s="129"/>
      <c r="V817" s="129" t="s">
        <v>39</v>
      </c>
      <c r="W817" s="129"/>
      <c r="X817" s="129"/>
      <c r="AH817" s="164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</row>
    <row r="818" spans="21:55" ht="12.75">
      <c r="U818" s="129"/>
      <c r="V818" s="129" t="s">
        <v>41</v>
      </c>
      <c r="W818" s="129"/>
      <c r="X818" s="129"/>
      <c r="AH818" s="164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</row>
    <row r="819" spans="21:55" ht="12.75">
      <c r="U819" s="129"/>
      <c r="V819" s="129" t="s">
        <v>42</v>
      </c>
      <c r="W819" s="129"/>
      <c r="X819" s="129"/>
      <c r="AH819" s="164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</row>
    <row r="820" spans="21:55" ht="12.75">
      <c r="U820" s="129"/>
      <c r="V820" s="129" t="s">
        <v>43</v>
      </c>
      <c r="W820" s="206"/>
      <c r="X820" s="129"/>
      <c r="AH820" s="164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</row>
    <row r="821" spans="21:55" ht="12.75">
      <c r="U821" s="129"/>
      <c r="V821" s="129" t="s">
        <v>44</v>
      </c>
      <c r="W821" s="129"/>
      <c r="X821" s="129"/>
      <c r="AH821" s="164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</row>
    <row r="822" spans="21:55" ht="12.75">
      <c r="U822" s="129"/>
      <c r="V822" s="129"/>
      <c r="W822" s="129"/>
      <c r="X822" s="129"/>
      <c r="AH822" s="164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</row>
    <row r="823" spans="21:55" ht="12.75">
      <c r="U823" s="129">
        <v>36</v>
      </c>
      <c r="V823" s="129" t="s">
        <v>17</v>
      </c>
      <c r="W823" s="129"/>
      <c r="X823" s="129"/>
      <c r="AH823" s="164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</row>
    <row r="824" spans="21:55" ht="12.75">
      <c r="U824" s="129"/>
      <c r="V824" s="129" t="s">
        <v>18</v>
      </c>
      <c r="W824" s="129"/>
      <c r="X824" s="129"/>
      <c r="AH824" s="164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</row>
    <row r="825" spans="21:55" ht="12.75">
      <c r="U825" s="129"/>
      <c r="V825" s="129" t="s">
        <v>20</v>
      </c>
      <c r="W825" s="129"/>
      <c r="X825" s="129"/>
      <c r="AH825" s="164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</row>
    <row r="826" spans="21:55" ht="12.75">
      <c r="U826" s="129"/>
      <c r="V826" s="129" t="s">
        <v>22</v>
      </c>
      <c r="W826" s="129"/>
      <c r="X826" s="129"/>
      <c r="AH826" s="164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</row>
    <row r="827" spans="21:55" ht="12.75">
      <c r="U827" s="129"/>
      <c r="V827" s="129" t="s">
        <v>24</v>
      </c>
      <c r="W827" s="129"/>
      <c r="X827" s="129"/>
      <c r="AH827" s="164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</row>
    <row r="828" spans="21:55" ht="12.75">
      <c r="U828" s="129"/>
      <c r="V828" s="129" t="s">
        <v>25</v>
      </c>
      <c r="W828" s="129"/>
      <c r="X828" s="129"/>
      <c r="AH828" s="164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</row>
    <row r="829" spans="21:55" ht="12.75">
      <c r="U829" s="129"/>
      <c r="V829" s="129" t="s">
        <v>26</v>
      </c>
      <c r="W829" s="129"/>
      <c r="X829" s="129"/>
      <c r="AH829" s="164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</row>
    <row r="830" spans="21:55" ht="12.75">
      <c r="U830" s="129"/>
      <c r="V830" s="129" t="s">
        <v>27</v>
      </c>
      <c r="W830" s="129"/>
      <c r="X830" s="129"/>
      <c r="AH830" s="164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</row>
    <row r="831" spans="21:55" ht="12.75">
      <c r="U831" s="129"/>
      <c r="V831" s="129" t="s">
        <v>28</v>
      </c>
      <c r="W831" s="129"/>
      <c r="X831" s="129"/>
      <c r="AH831" s="164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</row>
    <row r="832" spans="21:55" ht="12.75">
      <c r="U832" s="129"/>
      <c r="V832" s="129" t="s">
        <v>29</v>
      </c>
      <c r="W832" s="129"/>
      <c r="X832" s="129"/>
      <c r="AH832" s="164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</row>
    <row r="833" spans="21:55" ht="12.75">
      <c r="U833" s="129"/>
      <c r="V833" s="129" t="s">
        <v>30</v>
      </c>
      <c r="W833" s="129"/>
      <c r="X833" s="129"/>
      <c r="AH833" s="164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</row>
    <row r="834" spans="21:55" ht="12.75">
      <c r="U834" s="129"/>
      <c r="V834" s="129" t="s">
        <v>31</v>
      </c>
      <c r="W834" s="129"/>
      <c r="X834" s="129"/>
      <c r="AH834" s="164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</row>
    <row r="835" spans="21:55" ht="12.75">
      <c r="U835" s="129"/>
      <c r="V835" s="129" t="s">
        <v>32</v>
      </c>
      <c r="W835" s="129"/>
      <c r="X835" s="129"/>
      <c r="AH835" s="164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</row>
    <row r="836" spans="21:55" ht="12.75">
      <c r="U836" s="129"/>
      <c r="V836" s="129" t="s">
        <v>33</v>
      </c>
      <c r="W836" s="129"/>
      <c r="X836" s="129"/>
      <c r="AH836" s="164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</row>
    <row r="837" spans="21:55" ht="12.75">
      <c r="U837" s="129"/>
      <c r="V837" s="129" t="s">
        <v>35</v>
      </c>
      <c r="W837" s="129"/>
      <c r="X837" s="129"/>
      <c r="AH837" s="164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</row>
    <row r="838" spans="21:55" ht="12.75">
      <c r="U838" s="129"/>
      <c r="V838" s="129" t="s">
        <v>37</v>
      </c>
      <c r="W838" s="206"/>
      <c r="X838" s="129"/>
      <c r="AH838" s="164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</row>
    <row r="839" spans="21:55" ht="12.75">
      <c r="U839" s="129"/>
      <c r="V839" s="129" t="s">
        <v>39</v>
      </c>
      <c r="W839" s="129"/>
      <c r="X839" s="129"/>
      <c r="AH839" s="164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</row>
    <row r="840" spans="21:55" ht="12.75">
      <c r="U840" s="129"/>
      <c r="V840" s="129" t="s">
        <v>41</v>
      </c>
      <c r="W840" s="129"/>
      <c r="X840" s="129"/>
      <c r="AH840" s="164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</row>
    <row r="841" spans="21:55" ht="12.75">
      <c r="U841" s="129"/>
      <c r="V841" s="129" t="s">
        <v>42</v>
      </c>
      <c r="W841" s="129"/>
      <c r="X841" s="129"/>
      <c r="AH841" s="164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</row>
    <row r="842" spans="21:55" ht="12.75">
      <c r="U842" s="129"/>
      <c r="V842" s="129" t="s">
        <v>43</v>
      </c>
      <c r="W842" s="206"/>
      <c r="X842" s="129"/>
      <c r="AH842" s="164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</row>
    <row r="843" spans="21:55" ht="12.75">
      <c r="U843" s="129"/>
      <c r="V843" s="129" t="s">
        <v>44</v>
      </c>
      <c r="W843" s="129"/>
      <c r="X843" s="129"/>
      <c r="AH843" s="164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</row>
    <row r="844" spans="21:55" ht="12.75">
      <c r="U844" s="129"/>
      <c r="V844" s="129"/>
      <c r="W844" s="129"/>
      <c r="X844" s="129"/>
      <c r="AH844" s="164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</row>
    <row r="845" spans="21:55" ht="12.75">
      <c r="U845" s="129">
        <v>37</v>
      </c>
      <c r="V845" s="129" t="s">
        <v>17</v>
      </c>
      <c r="W845" s="129"/>
      <c r="X845" s="129"/>
      <c r="AH845" s="164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</row>
    <row r="846" spans="21:55" ht="12.75">
      <c r="U846" s="129"/>
      <c r="V846" s="129" t="s">
        <v>18</v>
      </c>
      <c r="W846" s="129"/>
      <c r="X846" s="129"/>
      <c r="AH846" s="164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</row>
    <row r="847" spans="21:55" ht="12.75">
      <c r="U847" s="129"/>
      <c r="V847" s="129" t="s">
        <v>20</v>
      </c>
      <c r="W847" s="129"/>
      <c r="X847" s="129"/>
      <c r="AH847" s="164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</row>
    <row r="848" spans="21:55" ht="12.75">
      <c r="U848" s="129"/>
      <c r="V848" s="129" t="s">
        <v>22</v>
      </c>
      <c r="W848" s="129"/>
      <c r="X848" s="129"/>
      <c r="AH848" s="164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</row>
    <row r="849" spans="21:55" ht="12.75">
      <c r="U849" s="129"/>
      <c r="V849" s="129" t="s">
        <v>24</v>
      </c>
      <c r="W849" s="129"/>
      <c r="X849" s="129"/>
      <c r="AH849" s="164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</row>
    <row r="850" spans="21:55" ht="12.75">
      <c r="U850" s="129"/>
      <c r="V850" s="129" t="s">
        <v>25</v>
      </c>
      <c r="W850" s="129"/>
      <c r="X850" s="129"/>
      <c r="AH850" s="164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</row>
    <row r="851" spans="21:55" ht="12.75">
      <c r="U851" s="129"/>
      <c r="V851" s="129" t="s">
        <v>26</v>
      </c>
      <c r="W851" s="129"/>
      <c r="X851" s="129"/>
      <c r="AH851" s="164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</row>
    <row r="852" spans="21:55" ht="12.75">
      <c r="U852" s="129"/>
      <c r="V852" s="129" t="s">
        <v>27</v>
      </c>
      <c r="W852" s="129"/>
      <c r="X852" s="129"/>
      <c r="AH852" s="164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</row>
    <row r="853" spans="21:55" ht="12.75">
      <c r="U853" s="129"/>
      <c r="V853" s="129" t="s">
        <v>28</v>
      </c>
      <c r="W853" s="129"/>
      <c r="X853" s="129"/>
      <c r="AH853" s="164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</row>
    <row r="854" spans="21:55" ht="12.75">
      <c r="U854" s="129"/>
      <c r="V854" s="129" t="s">
        <v>29</v>
      </c>
      <c r="W854" s="129"/>
      <c r="X854" s="129"/>
      <c r="AH854" s="164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</row>
    <row r="855" spans="21:55" ht="12.75">
      <c r="U855" s="129"/>
      <c r="V855" s="129" t="s">
        <v>30</v>
      </c>
      <c r="W855" s="129"/>
      <c r="X855" s="129"/>
      <c r="AH855" s="164"/>
      <c r="AI855" s="201"/>
      <c r="AJ855" s="201"/>
      <c r="AK855" s="201"/>
      <c r="AL855" s="201"/>
      <c r="AM855" s="201"/>
      <c r="AN855" s="201"/>
      <c r="AO855" s="201"/>
      <c r="AP855" s="201"/>
      <c r="AQ855" s="201"/>
      <c r="AR855" s="201"/>
      <c r="AS855" s="201"/>
      <c r="AT855" s="201"/>
      <c r="AU855" s="201"/>
      <c r="AV855" s="201"/>
      <c r="AW855" s="201"/>
      <c r="AX855" s="201"/>
      <c r="AY855" s="201"/>
      <c r="AZ855" s="201"/>
      <c r="BA855" s="201"/>
      <c r="BB855" s="201"/>
      <c r="BC855" s="201"/>
    </row>
    <row r="856" spans="21:55" ht="12.75">
      <c r="U856" s="129"/>
      <c r="V856" s="129" t="s">
        <v>31</v>
      </c>
      <c r="W856" s="129"/>
      <c r="X856" s="129"/>
      <c r="AH856" s="164"/>
      <c r="AI856" s="201"/>
      <c r="AJ856" s="201"/>
      <c r="AK856" s="201"/>
      <c r="AL856" s="201"/>
      <c r="AM856" s="201"/>
      <c r="AN856" s="201"/>
      <c r="AO856" s="201"/>
      <c r="AP856" s="201"/>
      <c r="AQ856" s="201"/>
      <c r="AR856" s="201"/>
      <c r="AS856" s="201"/>
      <c r="AT856" s="201"/>
      <c r="AU856" s="201"/>
      <c r="AV856" s="201"/>
      <c r="AW856" s="201"/>
      <c r="AX856" s="201"/>
      <c r="AY856" s="201"/>
      <c r="AZ856" s="201"/>
      <c r="BA856" s="201"/>
      <c r="BB856" s="201"/>
      <c r="BC856" s="201"/>
    </row>
    <row r="857" spans="21:55" ht="12.75">
      <c r="U857" s="129"/>
      <c r="V857" s="129" t="s">
        <v>32</v>
      </c>
      <c r="W857" s="129"/>
      <c r="X857" s="129"/>
      <c r="AH857" s="164"/>
      <c r="AI857" s="201"/>
      <c r="AJ857" s="201"/>
      <c r="AK857" s="201"/>
      <c r="AL857" s="201"/>
      <c r="AM857" s="201"/>
      <c r="AN857" s="201"/>
      <c r="AO857" s="201"/>
      <c r="AP857" s="201"/>
      <c r="AQ857" s="201"/>
      <c r="AR857" s="201"/>
      <c r="AS857" s="201"/>
      <c r="AT857" s="201"/>
      <c r="AU857" s="201"/>
      <c r="AV857" s="201"/>
      <c r="AW857" s="201"/>
      <c r="AX857" s="201"/>
      <c r="AY857" s="201"/>
      <c r="AZ857" s="201"/>
      <c r="BA857" s="201"/>
      <c r="BB857" s="201"/>
      <c r="BC857" s="201"/>
    </row>
    <row r="858" spans="21:55" ht="12.75">
      <c r="U858" s="129"/>
      <c r="V858" s="129" t="s">
        <v>33</v>
      </c>
      <c r="W858" s="129"/>
      <c r="X858" s="129"/>
      <c r="AH858" s="164"/>
      <c r="AI858" s="201"/>
      <c r="AJ858" s="201"/>
      <c r="AK858" s="201"/>
      <c r="AL858" s="201"/>
      <c r="AM858" s="201"/>
      <c r="AN858" s="201"/>
      <c r="AO858" s="201"/>
      <c r="AP858" s="201"/>
      <c r="AQ858" s="201"/>
      <c r="AR858" s="201"/>
      <c r="AS858" s="201"/>
      <c r="AT858" s="201"/>
      <c r="AU858" s="201"/>
      <c r="AV858" s="201"/>
      <c r="AW858" s="201"/>
      <c r="AX858" s="201"/>
      <c r="AY858" s="201"/>
      <c r="AZ858" s="201"/>
      <c r="BA858" s="201"/>
      <c r="BB858" s="201"/>
      <c r="BC858" s="201"/>
    </row>
    <row r="859" spans="21:55" ht="12.75">
      <c r="U859" s="129"/>
      <c r="V859" s="129" t="s">
        <v>35</v>
      </c>
      <c r="W859" s="129"/>
      <c r="X859" s="129"/>
      <c r="AH859" s="164"/>
      <c r="AI859" s="201"/>
      <c r="AJ859" s="201"/>
      <c r="AK859" s="201"/>
      <c r="AL859" s="201"/>
      <c r="AM859" s="201"/>
      <c r="AN859" s="201"/>
      <c r="AO859" s="201"/>
      <c r="AP859" s="201"/>
      <c r="AQ859" s="201"/>
      <c r="AR859" s="201"/>
      <c r="AS859" s="201"/>
      <c r="AT859" s="201"/>
      <c r="AU859" s="201"/>
      <c r="AV859" s="201"/>
      <c r="AW859" s="201"/>
      <c r="AX859" s="201"/>
      <c r="AY859" s="201"/>
      <c r="AZ859" s="201"/>
      <c r="BA859" s="201"/>
      <c r="BB859" s="201"/>
      <c r="BC859" s="201"/>
    </row>
    <row r="860" spans="21:55" ht="12.75">
      <c r="U860" s="129"/>
      <c r="V860" s="129" t="s">
        <v>37</v>
      </c>
      <c r="W860" s="206"/>
      <c r="X860" s="129"/>
      <c r="AH860" s="164"/>
      <c r="AI860" s="201"/>
      <c r="AJ860" s="201"/>
      <c r="AK860" s="201"/>
      <c r="AL860" s="201"/>
      <c r="AM860" s="201"/>
      <c r="AN860" s="201"/>
      <c r="AO860" s="201"/>
      <c r="AP860" s="201"/>
      <c r="AQ860" s="201"/>
      <c r="AR860" s="201"/>
      <c r="AS860" s="201"/>
      <c r="AT860" s="201"/>
      <c r="AU860" s="201"/>
      <c r="AV860" s="201"/>
      <c r="AW860" s="201"/>
      <c r="AX860" s="201"/>
      <c r="AY860" s="201"/>
      <c r="AZ860" s="201"/>
      <c r="BA860" s="201"/>
      <c r="BB860" s="201"/>
      <c r="BC860" s="201"/>
    </row>
    <row r="861" spans="21:55" ht="12.75">
      <c r="U861" s="129"/>
      <c r="V861" s="129" t="s">
        <v>39</v>
      </c>
      <c r="W861" s="129"/>
      <c r="X861" s="129"/>
      <c r="AH861" s="164"/>
      <c r="AI861" s="201"/>
      <c r="AJ861" s="201"/>
      <c r="AK861" s="201"/>
      <c r="AL861" s="201"/>
      <c r="AM861" s="201"/>
      <c r="AN861" s="201"/>
      <c r="AO861" s="201"/>
      <c r="AP861" s="201"/>
      <c r="AQ861" s="201"/>
      <c r="AR861" s="201"/>
      <c r="AS861" s="201"/>
      <c r="AT861" s="201"/>
      <c r="AU861" s="201"/>
      <c r="AV861" s="201"/>
      <c r="AW861" s="201"/>
      <c r="AX861" s="201"/>
      <c r="AY861" s="201"/>
      <c r="AZ861" s="201"/>
      <c r="BA861" s="201"/>
      <c r="BB861" s="201"/>
      <c r="BC861" s="201"/>
    </row>
    <row r="862" spans="21:55" ht="12.75">
      <c r="U862" s="129"/>
      <c r="V862" s="129" t="s">
        <v>41</v>
      </c>
      <c r="W862" s="129"/>
      <c r="X862" s="129"/>
      <c r="AH862" s="164"/>
      <c r="AI862" s="201"/>
      <c r="AJ862" s="201"/>
      <c r="AK862" s="201"/>
      <c r="AL862" s="201"/>
      <c r="AM862" s="201"/>
      <c r="AN862" s="201"/>
      <c r="AO862" s="201"/>
      <c r="AP862" s="201"/>
      <c r="AQ862" s="201"/>
      <c r="AR862" s="201"/>
      <c r="AS862" s="201"/>
      <c r="AT862" s="201"/>
      <c r="AU862" s="201"/>
      <c r="AV862" s="201"/>
      <c r="AW862" s="201"/>
      <c r="AX862" s="201"/>
      <c r="AY862" s="201"/>
      <c r="AZ862" s="201"/>
      <c r="BA862" s="201"/>
      <c r="BB862" s="201"/>
      <c r="BC862" s="201"/>
    </row>
    <row r="863" spans="21:55" ht="12.75">
      <c r="U863" s="129"/>
      <c r="V863" s="129" t="s">
        <v>42</v>
      </c>
      <c r="W863" s="129"/>
      <c r="X863" s="129"/>
      <c r="AH863" s="164"/>
      <c r="AI863" s="201"/>
      <c r="AJ863" s="201"/>
      <c r="AK863" s="201"/>
      <c r="AL863" s="201"/>
      <c r="AM863" s="201"/>
      <c r="AN863" s="201"/>
      <c r="AO863" s="201"/>
      <c r="AP863" s="201"/>
      <c r="AQ863" s="201"/>
      <c r="AR863" s="201"/>
      <c r="AS863" s="201"/>
      <c r="AT863" s="201"/>
      <c r="AU863" s="201"/>
      <c r="AV863" s="201"/>
      <c r="AW863" s="201"/>
      <c r="AX863" s="201"/>
      <c r="AY863" s="201"/>
      <c r="AZ863" s="201"/>
      <c r="BA863" s="201"/>
      <c r="BB863" s="201"/>
      <c r="BC863" s="201"/>
    </row>
    <row r="864" spans="21:55" ht="12.75">
      <c r="U864" s="129"/>
      <c r="V864" s="129" t="s">
        <v>43</v>
      </c>
      <c r="W864" s="206"/>
      <c r="X864" s="129"/>
      <c r="AH864" s="164"/>
      <c r="AI864" s="201"/>
      <c r="AJ864" s="201"/>
      <c r="AK864" s="201"/>
      <c r="AL864" s="201"/>
      <c r="AM864" s="201"/>
      <c r="AN864" s="201"/>
      <c r="AO864" s="201"/>
      <c r="AP864" s="201"/>
      <c r="AQ864" s="201"/>
      <c r="AR864" s="201"/>
      <c r="AS864" s="201"/>
      <c r="AT864" s="201"/>
      <c r="AU864" s="201"/>
      <c r="AV864" s="201"/>
      <c r="AW864" s="201"/>
      <c r="AX864" s="201"/>
      <c r="AY864" s="201"/>
      <c r="AZ864" s="201"/>
      <c r="BA864" s="201"/>
      <c r="BB864" s="201"/>
      <c r="BC864" s="201"/>
    </row>
    <row r="865" spans="21:55" ht="12.75">
      <c r="U865" s="129"/>
      <c r="V865" s="129" t="s">
        <v>44</v>
      </c>
      <c r="W865" s="129"/>
      <c r="X865" s="129"/>
      <c r="AH865" s="164"/>
      <c r="AI865" s="201"/>
      <c r="AJ865" s="201"/>
      <c r="AK865" s="201"/>
      <c r="AL865" s="201"/>
      <c r="AM865" s="201"/>
      <c r="AN865" s="201"/>
      <c r="AO865" s="201"/>
      <c r="AP865" s="201"/>
      <c r="AQ865" s="201"/>
      <c r="AR865" s="201"/>
      <c r="AS865" s="201"/>
      <c r="AT865" s="201"/>
      <c r="AU865" s="201"/>
      <c r="AV865" s="201"/>
      <c r="AW865" s="201"/>
      <c r="AX865" s="201"/>
      <c r="AY865" s="201"/>
      <c r="AZ865" s="201"/>
      <c r="BA865" s="201"/>
      <c r="BB865" s="201"/>
      <c r="BC865" s="201"/>
    </row>
    <row r="866" spans="21:55" ht="12.75">
      <c r="U866" s="129"/>
      <c r="V866" s="129"/>
      <c r="W866" s="129"/>
      <c r="X866" s="129"/>
      <c r="AH866" s="164"/>
      <c r="AI866" s="201"/>
      <c r="AJ866" s="201"/>
      <c r="AK866" s="201"/>
      <c r="AL866" s="201"/>
      <c r="AM866" s="201"/>
      <c r="AN866" s="201"/>
      <c r="AO866" s="201"/>
      <c r="AP866" s="201"/>
      <c r="AQ866" s="201"/>
      <c r="AR866" s="201"/>
      <c r="AS866" s="201"/>
      <c r="AT866" s="201"/>
      <c r="AU866" s="201"/>
      <c r="AV866" s="201"/>
      <c r="AW866" s="201"/>
      <c r="AX866" s="201"/>
      <c r="AY866" s="201"/>
      <c r="AZ866" s="201"/>
      <c r="BA866" s="201"/>
      <c r="BB866" s="201"/>
      <c r="BC866" s="201"/>
    </row>
    <row r="867" spans="21:55" ht="12.75">
      <c r="U867" s="129">
        <v>38</v>
      </c>
      <c r="V867" s="129" t="s">
        <v>17</v>
      </c>
      <c r="W867" s="129"/>
      <c r="X867" s="129"/>
      <c r="AH867" s="164"/>
      <c r="AI867" s="201"/>
      <c r="AJ867" s="201"/>
      <c r="AK867" s="201"/>
      <c r="AL867" s="201"/>
      <c r="AM867" s="201"/>
      <c r="AN867" s="201"/>
      <c r="AO867" s="201"/>
      <c r="AP867" s="201"/>
      <c r="AQ867" s="201"/>
      <c r="AR867" s="201"/>
      <c r="AS867" s="201"/>
      <c r="AT867" s="201"/>
      <c r="AU867" s="201"/>
      <c r="AV867" s="201"/>
      <c r="AW867" s="201"/>
      <c r="AX867" s="201"/>
      <c r="AY867" s="201"/>
      <c r="AZ867" s="201"/>
      <c r="BA867" s="201"/>
      <c r="BB867" s="201"/>
      <c r="BC867" s="201"/>
    </row>
    <row r="868" spans="21:55" ht="12.75">
      <c r="U868" s="129"/>
      <c r="V868" s="129" t="s">
        <v>18</v>
      </c>
      <c r="W868" s="129"/>
      <c r="X868" s="129"/>
      <c r="AH868" s="164"/>
      <c r="AI868" s="201"/>
      <c r="AJ868" s="201"/>
      <c r="AK868" s="201"/>
      <c r="AL868" s="201"/>
      <c r="AM868" s="201"/>
      <c r="AN868" s="201"/>
      <c r="AO868" s="201"/>
      <c r="AP868" s="201"/>
      <c r="AQ868" s="201"/>
      <c r="AR868" s="201"/>
      <c r="AS868" s="201"/>
      <c r="AT868" s="201"/>
      <c r="AU868" s="201"/>
      <c r="AV868" s="201"/>
      <c r="AW868" s="201"/>
      <c r="AX868" s="201"/>
      <c r="AY868" s="201"/>
      <c r="AZ868" s="201"/>
      <c r="BA868" s="201"/>
      <c r="BB868" s="201"/>
      <c r="BC868" s="201"/>
    </row>
    <row r="869" spans="21:55" ht="12.75">
      <c r="U869" s="129"/>
      <c r="V869" s="129" t="s">
        <v>20</v>
      </c>
      <c r="W869" s="129"/>
      <c r="X869" s="129"/>
      <c r="AH869" s="164"/>
      <c r="AI869" s="201"/>
      <c r="AJ869" s="201"/>
      <c r="AK869" s="201"/>
      <c r="AL869" s="201"/>
      <c r="AM869" s="201"/>
      <c r="AN869" s="201"/>
      <c r="AO869" s="201"/>
      <c r="AP869" s="201"/>
      <c r="AQ869" s="201"/>
      <c r="AR869" s="201"/>
      <c r="AS869" s="201"/>
      <c r="AT869" s="201"/>
      <c r="AU869" s="201"/>
      <c r="AV869" s="201"/>
      <c r="AW869" s="201"/>
      <c r="AX869" s="201"/>
      <c r="AY869" s="201"/>
      <c r="AZ869" s="201"/>
      <c r="BA869" s="201"/>
      <c r="BB869" s="201"/>
      <c r="BC869" s="201"/>
    </row>
    <row r="870" spans="21:55" ht="12.75">
      <c r="U870" s="129"/>
      <c r="V870" s="129" t="s">
        <v>22</v>
      </c>
      <c r="W870" s="129"/>
      <c r="X870" s="129"/>
      <c r="AH870" s="164"/>
      <c r="AI870" s="201"/>
      <c r="AJ870" s="201"/>
      <c r="AK870" s="201"/>
      <c r="AL870" s="201"/>
      <c r="AM870" s="201"/>
      <c r="AN870" s="201"/>
      <c r="AO870" s="201"/>
      <c r="AP870" s="201"/>
      <c r="AQ870" s="201"/>
      <c r="AR870" s="201"/>
      <c r="AS870" s="201"/>
      <c r="AT870" s="201"/>
      <c r="AU870" s="201"/>
      <c r="AV870" s="201"/>
      <c r="AW870" s="201"/>
      <c r="AX870" s="201"/>
      <c r="AY870" s="201"/>
      <c r="AZ870" s="201"/>
      <c r="BA870" s="201"/>
      <c r="BB870" s="201"/>
      <c r="BC870" s="201"/>
    </row>
    <row r="871" spans="21:55" ht="12.75">
      <c r="U871" s="129"/>
      <c r="V871" s="129" t="s">
        <v>24</v>
      </c>
      <c r="W871" s="129"/>
      <c r="X871" s="129"/>
      <c r="AH871" s="164"/>
      <c r="AI871" s="201"/>
      <c r="AJ871" s="201"/>
      <c r="AK871" s="201"/>
      <c r="AL871" s="201"/>
      <c r="AM871" s="201"/>
      <c r="AN871" s="201"/>
      <c r="AO871" s="201"/>
      <c r="AP871" s="201"/>
      <c r="AQ871" s="201"/>
      <c r="AR871" s="201"/>
      <c r="AS871" s="201"/>
      <c r="AT871" s="201"/>
      <c r="AU871" s="201"/>
      <c r="AV871" s="201"/>
      <c r="AW871" s="201"/>
      <c r="AX871" s="201"/>
      <c r="AY871" s="201"/>
      <c r="AZ871" s="201"/>
      <c r="BA871" s="201"/>
      <c r="BB871" s="201"/>
      <c r="BC871" s="201"/>
    </row>
    <row r="872" spans="21:55" ht="12.75">
      <c r="U872" s="129"/>
      <c r="V872" s="129" t="s">
        <v>25</v>
      </c>
      <c r="W872" s="129"/>
      <c r="X872" s="129"/>
      <c r="AH872" s="164"/>
      <c r="AI872" s="201"/>
      <c r="AJ872" s="201"/>
      <c r="AK872" s="201"/>
      <c r="AL872" s="201"/>
      <c r="AM872" s="201"/>
      <c r="AN872" s="201"/>
      <c r="AO872" s="201"/>
      <c r="AP872" s="201"/>
      <c r="AQ872" s="201"/>
      <c r="AR872" s="201"/>
      <c r="AS872" s="201"/>
      <c r="AT872" s="201"/>
      <c r="AU872" s="201"/>
      <c r="AV872" s="201"/>
      <c r="AW872" s="201"/>
      <c r="AX872" s="201"/>
      <c r="AY872" s="201"/>
      <c r="AZ872" s="201"/>
      <c r="BA872" s="201"/>
      <c r="BB872" s="201"/>
      <c r="BC872" s="201"/>
    </row>
    <row r="873" spans="21:55" ht="12.75">
      <c r="U873" s="129"/>
      <c r="V873" s="129" t="s">
        <v>26</v>
      </c>
      <c r="W873" s="129"/>
      <c r="X873" s="129"/>
      <c r="AH873" s="164"/>
      <c r="AI873" s="201"/>
      <c r="AJ873" s="201"/>
      <c r="AK873" s="201"/>
      <c r="AL873" s="201"/>
      <c r="AM873" s="201"/>
      <c r="AN873" s="201"/>
      <c r="AO873" s="201"/>
      <c r="AP873" s="201"/>
      <c r="AQ873" s="201"/>
      <c r="AR873" s="201"/>
      <c r="AS873" s="201"/>
      <c r="AT873" s="201"/>
      <c r="AU873" s="201"/>
      <c r="AV873" s="201"/>
      <c r="AW873" s="201"/>
      <c r="AX873" s="201"/>
      <c r="AY873" s="201"/>
      <c r="AZ873" s="201"/>
      <c r="BA873" s="201"/>
      <c r="BB873" s="201"/>
      <c r="BC873" s="201"/>
    </row>
    <row r="874" spans="21:55" ht="12.75">
      <c r="U874" s="129"/>
      <c r="V874" s="129" t="s">
        <v>27</v>
      </c>
      <c r="W874" s="129"/>
      <c r="X874" s="129"/>
      <c r="AH874" s="164"/>
      <c r="AI874" s="201"/>
      <c r="AJ874" s="201"/>
      <c r="AK874" s="201"/>
      <c r="AL874" s="201"/>
      <c r="AM874" s="201"/>
      <c r="AN874" s="201"/>
      <c r="AO874" s="201"/>
      <c r="AP874" s="201"/>
      <c r="AQ874" s="201"/>
      <c r="AR874" s="201"/>
      <c r="AS874" s="201"/>
      <c r="AT874" s="201"/>
      <c r="AU874" s="201"/>
      <c r="AV874" s="201"/>
      <c r="AW874" s="201"/>
      <c r="AX874" s="201"/>
      <c r="AY874" s="201"/>
      <c r="AZ874" s="201"/>
      <c r="BA874" s="201"/>
      <c r="BB874" s="201"/>
      <c r="BC874" s="201"/>
    </row>
    <row r="875" spans="21:55" ht="12.75">
      <c r="U875" s="129"/>
      <c r="V875" s="129" t="s">
        <v>28</v>
      </c>
      <c r="W875" s="129"/>
      <c r="X875" s="129"/>
      <c r="AH875" s="164"/>
      <c r="AI875" s="201"/>
      <c r="AJ875" s="201"/>
      <c r="AK875" s="201"/>
      <c r="AL875" s="201"/>
      <c r="AM875" s="201"/>
      <c r="AN875" s="201"/>
      <c r="AO875" s="201"/>
      <c r="AP875" s="201"/>
      <c r="AQ875" s="201"/>
      <c r="AR875" s="201"/>
      <c r="AS875" s="201"/>
      <c r="AT875" s="201"/>
      <c r="AU875" s="201"/>
      <c r="AV875" s="201"/>
      <c r="AW875" s="201"/>
      <c r="AX875" s="201"/>
      <c r="AY875" s="201"/>
      <c r="AZ875" s="201"/>
      <c r="BA875" s="201"/>
      <c r="BB875" s="201"/>
      <c r="BC875" s="201"/>
    </row>
    <row r="876" spans="21:55" ht="12.75">
      <c r="U876" s="129"/>
      <c r="V876" s="129" t="s">
        <v>29</v>
      </c>
      <c r="W876" s="129"/>
      <c r="X876" s="129"/>
      <c r="AH876" s="164"/>
      <c r="AI876" s="201"/>
      <c r="AJ876" s="201"/>
      <c r="AK876" s="201"/>
      <c r="AL876" s="201"/>
      <c r="AM876" s="201"/>
      <c r="AN876" s="201"/>
      <c r="AO876" s="201"/>
      <c r="AP876" s="201"/>
      <c r="AQ876" s="201"/>
      <c r="AR876" s="201"/>
      <c r="AS876" s="201"/>
      <c r="AT876" s="201"/>
      <c r="AU876" s="201"/>
      <c r="AV876" s="201"/>
      <c r="AW876" s="201"/>
      <c r="AX876" s="201"/>
      <c r="AY876" s="201"/>
      <c r="AZ876" s="201"/>
      <c r="BA876" s="201"/>
      <c r="BB876" s="201"/>
      <c r="BC876" s="201"/>
    </row>
    <row r="877" spans="21:55" ht="12.75">
      <c r="U877" s="129"/>
      <c r="V877" s="129" t="s">
        <v>30</v>
      </c>
      <c r="W877" s="129"/>
      <c r="X877" s="129"/>
      <c r="AH877" s="164"/>
      <c r="AI877" s="201"/>
      <c r="AJ877" s="201"/>
      <c r="AK877" s="201"/>
      <c r="AL877" s="201"/>
      <c r="AM877" s="201"/>
      <c r="AN877" s="201"/>
      <c r="AO877" s="201"/>
      <c r="AP877" s="201"/>
      <c r="AQ877" s="201"/>
      <c r="AR877" s="201"/>
      <c r="AS877" s="201"/>
      <c r="AT877" s="201"/>
      <c r="AU877" s="201"/>
      <c r="AV877" s="201"/>
      <c r="AW877" s="201"/>
      <c r="AX877" s="201"/>
      <c r="AY877" s="201"/>
      <c r="AZ877" s="201"/>
      <c r="BA877" s="201"/>
      <c r="BB877" s="201"/>
      <c r="BC877" s="201"/>
    </row>
    <row r="878" spans="21:55" ht="12.75">
      <c r="U878" s="129"/>
      <c r="V878" s="129" t="s">
        <v>31</v>
      </c>
      <c r="W878" s="129"/>
      <c r="X878" s="129"/>
      <c r="AH878" s="164"/>
      <c r="AI878" s="201"/>
      <c r="AJ878" s="201"/>
      <c r="AK878" s="201"/>
      <c r="AL878" s="201"/>
      <c r="AM878" s="201"/>
      <c r="AN878" s="201"/>
      <c r="AO878" s="201"/>
      <c r="AP878" s="201"/>
      <c r="AQ878" s="201"/>
      <c r="AR878" s="201"/>
      <c r="AS878" s="201"/>
      <c r="AT878" s="201"/>
      <c r="AU878" s="201"/>
      <c r="AV878" s="201"/>
      <c r="AW878" s="201"/>
      <c r="AX878" s="201"/>
      <c r="AY878" s="201"/>
      <c r="AZ878" s="201"/>
      <c r="BA878" s="201"/>
      <c r="BB878" s="201"/>
      <c r="BC878" s="201"/>
    </row>
    <row r="879" spans="21:55" ht="12.75">
      <c r="U879" s="129"/>
      <c r="V879" s="129" t="s">
        <v>32</v>
      </c>
      <c r="W879" s="129"/>
      <c r="X879" s="129"/>
      <c r="AH879" s="164"/>
      <c r="AI879" s="201"/>
      <c r="AJ879" s="201"/>
      <c r="AK879" s="201"/>
      <c r="AL879" s="201"/>
      <c r="AM879" s="201"/>
      <c r="AN879" s="201"/>
      <c r="AO879" s="201"/>
      <c r="AP879" s="201"/>
      <c r="AQ879" s="201"/>
      <c r="AR879" s="201"/>
      <c r="AS879" s="201"/>
      <c r="AT879" s="201"/>
      <c r="AU879" s="201"/>
      <c r="AV879" s="201"/>
      <c r="AW879" s="201"/>
      <c r="AX879" s="201"/>
      <c r="AY879" s="201"/>
      <c r="AZ879" s="201"/>
      <c r="BA879" s="201"/>
      <c r="BB879" s="201"/>
      <c r="BC879" s="201"/>
    </row>
    <row r="880" spans="21:55" ht="12.75">
      <c r="U880" s="129"/>
      <c r="V880" s="129" t="s">
        <v>33</v>
      </c>
      <c r="W880" s="129"/>
      <c r="X880" s="129"/>
      <c r="AH880" s="164"/>
      <c r="AI880" s="201"/>
      <c r="AJ880" s="201"/>
      <c r="AK880" s="201"/>
      <c r="AL880" s="201"/>
      <c r="AM880" s="201"/>
      <c r="AN880" s="201"/>
      <c r="AO880" s="201"/>
      <c r="AP880" s="201"/>
      <c r="AQ880" s="201"/>
      <c r="AR880" s="201"/>
      <c r="AS880" s="201"/>
      <c r="AT880" s="201"/>
      <c r="AU880" s="201"/>
      <c r="AV880" s="201"/>
      <c r="AW880" s="201"/>
      <c r="AX880" s="201"/>
      <c r="AY880" s="201"/>
      <c r="AZ880" s="201"/>
      <c r="BA880" s="201"/>
      <c r="BB880" s="201"/>
      <c r="BC880" s="201"/>
    </row>
    <row r="881" spans="21:55" ht="12.75">
      <c r="U881" s="129"/>
      <c r="V881" s="129" t="s">
        <v>35</v>
      </c>
      <c r="W881" s="129"/>
      <c r="X881" s="129"/>
      <c r="AH881" s="164"/>
      <c r="AI881" s="201"/>
      <c r="AJ881" s="201"/>
      <c r="AK881" s="201"/>
      <c r="AL881" s="201"/>
      <c r="AM881" s="201"/>
      <c r="AN881" s="201"/>
      <c r="AO881" s="201"/>
      <c r="AP881" s="201"/>
      <c r="AQ881" s="201"/>
      <c r="AR881" s="201"/>
      <c r="AS881" s="201"/>
      <c r="AT881" s="201"/>
      <c r="AU881" s="201"/>
      <c r="AV881" s="201"/>
      <c r="AW881" s="201"/>
      <c r="AX881" s="201"/>
      <c r="AY881" s="201"/>
      <c r="AZ881" s="201"/>
      <c r="BA881" s="201"/>
      <c r="BB881" s="201"/>
      <c r="BC881" s="201"/>
    </row>
    <row r="882" spans="21:55" ht="12.75">
      <c r="U882" s="129"/>
      <c r="V882" s="129" t="s">
        <v>37</v>
      </c>
      <c r="W882" s="206"/>
      <c r="X882" s="129"/>
      <c r="AH882" s="164"/>
      <c r="AI882" s="201"/>
      <c r="AJ882" s="201"/>
      <c r="AK882" s="201"/>
      <c r="AL882" s="201"/>
      <c r="AM882" s="201"/>
      <c r="AN882" s="201"/>
      <c r="AO882" s="201"/>
      <c r="AP882" s="201"/>
      <c r="AQ882" s="201"/>
      <c r="AR882" s="201"/>
      <c r="AS882" s="201"/>
      <c r="AT882" s="201"/>
      <c r="AU882" s="201"/>
      <c r="AV882" s="201"/>
      <c r="AW882" s="201"/>
      <c r="AX882" s="201"/>
      <c r="AY882" s="201"/>
      <c r="AZ882" s="201"/>
      <c r="BA882" s="201"/>
      <c r="BB882" s="201"/>
      <c r="BC882" s="201"/>
    </row>
    <row r="883" spans="21:55" ht="12.75">
      <c r="U883" s="129"/>
      <c r="V883" s="129" t="s">
        <v>39</v>
      </c>
      <c r="W883" s="129"/>
      <c r="X883" s="129"/>
      <c r="AH883" s="164"/>
      <c r="AI883" s="201"/>
      <c r="AJ883" s="201"/>
      <c r="AK883" s="201"/>
      <c r="AL883" s="201"/>
      <c r="AM883" s="201"/>
      <c r="AN883" s="201"/>
      <c r="AO883" s="201"/>
      <c r="AP883" s="201"/>
      <c r="AQ883" s="201"/>
      <c r="AR883" s="201"/>
      <c r="AS883" s="201"/>
      <c r="AT883" s="201"/>
      <c r="AU883" s="201"/>
      <c r="AV883" s="201"/>
      <c r="AW883" s="201"/>
      <c r="AX883" s="201"/>
      <c r="AY883" s="201"/>
      <c r="AZ883" s="201"/>
      <c r="BA883" s="201"/>
      <c r="BB883" s="201"/>
      <c r="BC883" s="201"/>
    </row>
    <row r="884" spans="21:55" ht="12.75">
      <c r="U884" s="129"/>
      <c r="V884" s="129" t="s">
        <v>41</v>
      </c>
      <c r="W884" s="129"/>
      <c r="X884" s="129"/>
      <c r="AH884" s="164"/>
      <c r="AI884" s="201"/>
      <c r="AJ884" s="201"/>
      <c r="AK884" s="201"/>
      <c r="AL884" s="201"/>
      <c r="AM884" s="201"/>
      <c r="AN884" s="201"/>
      <c r="AO884" s="201"/>
      <c r="AP884" s="201"/>
      <c r="AQ884" s="201"/>
      <c r="AR884" s="201"/>
      <c r="AS884" s="201"/>
      <c r="AT884" s="201"/>
      <c r="AU884" s="201"/>
      <c r="AV884" s="201"/>
      <c r="AW884" s="201"/>
      <c r="AX884" s="201"/>
      <c r="AY884" s="201"/>
      <c r="AZ884" s="201"/>
      <c r="BA884" s="201"/>
      <c r="BB884" s="201"/>
      <c r="BC884" s="201"/>
    </row>
    <row r="885" spans="21:55" ht="12.75">
      <c r="U885" s="129"/>
      <c r="V885" s="129" t="s">
        <v>42</v>
      </c>
      <c r="W885" s="129"/>
      <c r="X885" s="129"/>
      <c r="AH885" s="164"/>
      <c r="AI885" s="201"/>
      <c r="AJ885" s="201"/>
      <c r="AK885" s="201"/>
      <c r="AL885" s="201"/>
      <c r="AM885" s="201"/>
      <c r="AN885" s="201"/>
      <c r="AO885" s="201"/>
      <c r="AP885" s="201"/>
      <c r="AQ885" s="201"/>
      <c r="AR885" s="201"/>
      <c r="AS885" s="201"/>
      <c r="AT885" s="201"/>
      <c r="AU885" s="201"/>
      <c r="AV885" s="201"/>
      <c r="AW885" s="201"/>
      <c r="AX885" s="201"/>
      <c r="AY885" s="201"/>
      <c r="AZ885" s="201"/>
      <c r="BA885" s="201"/>
      <c r="BB885" s="201"/>
      <c r="BC885" s="201"/>
    </row>
    <row r="886" spans="21:55" ht="12.75">
      <c r="U886" s="129"/>
      <c r="V886" s="129" t="s">
        <v>43</v>
      </c>
      <c r="W886" s="206"/>
      <c r="X886" s="129"/>
      <c r="AH886" s="164"/>
      <c r="AI886" s="201"/>
      <c r="AJ886" s="201"/>
      <c r="AK886" s="201"/>
      <c r="AL886" s="201"/>
      <c r="AM886" s="201"/>
      <c r="AN886" s="201"/>
      <c r="AO886" s="201"/>
      <c r="AP886" s="201"/>
      <c r="AQ886" s="201"/>
      <c r="AR886" s="201"/>
      <c r="AS886" s="201"/>
      <c r="AT886" s="201"/>
      <c r="AU886" s="201"/>
      <c r="AV886" s="201"/>
      <c r="AW886" s="201"/>
      <c r="AX886" s="201"/>
      <c r="AY886" s="201"/>
      <c r="AZ886" s="201"/>
      <c r="BA886" s="201"/>
      <c r="BB886" s="201"/>
      <c r="BC886" s="201"/>
    </row>
    <row r="887" spans="21:55" ht="12.75">
      <c r="U887" s="129"/>
      <c r="V887" s="129" t="s">
        <v>44</v>
      </c>
      <c r="W887" s="129"/>
      <c r="X887" s="129"/>
      <c r="AH887" s="164"/>
      <c r="AI887" s="201"/>
      <c r="AJ887" s="201"/>
      <c r="AK887" s="201"/>
      <c r="AL887" s="201"/>
      <c r="AM887" s="201"/>
      <c r="AN887" s="201"/>
      <c r="AO887" s="201"/>
      <c r="AP887" s="201"/>
      <c r="AQ887" s="201"/>
      <c r="AR887" s="201"/>
      <c r="AS887" s="201"/>
      <c r="AT887" s="201"/>
      <c r="AU887" s="201"/>
      <c r="AV887" s="201"/>
      <c r="AW887" s="201"/>
      <c r="AX887" s="201"/>
      <c r="AY887" s="201"/>
      <c r="AZ887" s="201"/>
      <c r="BA887" s="201"/>
      <c r="BB887" s="201"/>
      <c r="BC887" s="201"/>
    </row>
    <row r="888" spans="21:55" ht="12.75">
      <c r="U888" s="129"/>
      <c r="V888" s="129"/>
      <c r="W888" s="129"/>
      <c r="X888" s="129"/>
      <c r="AH888" s="164"/>
      <c r="AI888" s="201"/>
      <c r="AJ888" s="201"/>
      <c r="AK888" s="201"/>
      <c r="AL888" s="201"/>
      <c r="AM888" s="201"/>
      <c r="AN888" s="201"/>
      <c r="AO888" s="201"/>
      <c r="AP888" s="201"/>
      <c r="AQ888" s="201"/>
      <c r="AR888" s="201"/>
      <c r="AS888" s="201"/>
      <c r="AT888" s="201"/>
      <c r="AU888" s="201"/>
      <c r="AV888" s="201"/>
      <c r="AW888" s="201"/>
      <c r="AX888" s="201"/>
      <c r="AY888" s="201"/>
      <c r="AZ888" s="201"/>
      <c r="BA888" s="201"/>
      <c r="BB888" s="201"/>
      <c r="BC888" s="201"/>
    </row>
    <row r="889" spans="21:55" ht="12.75">
      <c r="U889" s="129">
        <v>39</v>
      </c>
      <c r="V889" s="129" t="s">
        <v>17</v>
      </c>
      <c r="W889" s="129"/>
      <c r="X889" s="129"/>
      <c r="AH889" s="164"/>
      <c r="AI889" s="201"/>
      <c r="AJ889" s="201"/>
      <c r="AK889" s="201"/>
      <c r="AL889" s="201"/>
      <c r="AM889" s="201"/>
      <c r="AN889" s="201"/>
      <c r="AO889" s="201"/>
      <c r="AP889" s="201"/>
      <c r="AQ889" s="201"/>
      <c r="AR889" s="201"/>
      <c r="AS889" s="201"/>
      <c r="AT889" s="201"/>
      <c r="AU889" s="201"/>
      <c r="AV889" s="201"/>
      <c r="AW889" s="201"/>
      <c r="AX889" s="201"/>
      <c r="AY889" s="201"/>
      <c r="AZ889" s="201"/>
      <c r="BA889" s="201"/>
      <c r="BB889" s="201"/>
      <c r="BC889" s="201"/>
    </row>
    <row r="890" spans="21:55" ht="12.75">
      <c r="U890" s="129"/>
      <c r="V890" s="129" t="s">
        <v>18</v>
      </c>
      <c r="W890" s="129"/>
      <c r="X890" s="129"/>
      <c r="AH890" s="164"/>
      <c r="AI890" s="201"/>
      <c r="AJ890" s="201"/>
      <c r="AK890" s="201"/>
      <c r="AL890" s="201"/>
      <c r="AM890" s="201"/>
      <c r="AN890" s="201"/>
      <c r="AO890" s="201"/>
      <c r="AP890" s="201"/>
      <c r="AQ890" s="201"/>
      <c r="AR890" s="201"/>
      <c r="AS890" s="201"/>
      <c r="AT890" s="201"/>
      <c r="AU890" s="201"/>
      <c r="AV890" s="201"/>
      <c r="AW890" s="201"/>
      <c r="AX890" s="201"/>
      <c r="AY890" s="201"/>
      <c r="AZ890" s="201"/>
      <c r="BA890" s="201"/>
      <c r="BB890" s="201"/>
      <c r="BC890" s="201"/>
    </row>
    <row r="891" spans="21:55" ht="12.75">
      <c r="U891" s="129"/>
      <c r="V891" s="129" t="s">
        <v>20</v>
      </c>
      <c r="W891" s="129"/>
      <c r="X891" s="129"/>
      <c r="AH891" s="164"/>
      <c r="AI891" s="201"/>
      <c r="AJ891" s="201"/>
      <c r="AK891" s="201"/>
      <c r="AL891" s="201"/>
      <c r="AM891" s="201"/>
      <c r="AN891" s="201"/>
      <c r="AO891" s="201"/>
      <c r="AP891" s="201"/>
      <c r="AQ891" s="201"/>
      <c r="AR891" s="201"/>
      <c r="AS891" s="201"/>
      <c r="AT891" s="201"/>
      <c r="AU891" s="201"/>
      <c r="AV891" s="201"/>
      <c r="AW891" s="201"/>
      <c r="AX891" s="201"/>
      <c r="AY891" s="201"/>
      <c r="AZ891" s="201"/>
      <c r="BA891" s="201"/>
      <c r="BB891" s="201"/>
      <c r="BC891" s="201"/>
    </row>
    <row r="892" spans="21:55" ht="12.75">
      <c r="U892" s="129"/>
      <c r="V892" s="129" t="s">
        <v>22</v>
      </c>
      <c r="W892" s="129"/>
      <c r="X892" s="129"/>
      <c r="AH892" s="164"/>
      <c r="AI892" s="201"/>
      <c r="AJ892" s="201"/>
      <c r="AK892" s="201"/>
      <c r="AL892" s="201"/>
      <c r="AM892" s="201"/>
      <c r="AN892" s="201"/>
      <c r="AO892" s="201"/>
      <c r="AP892" s="201"/>
      <c r="AQ892" s="201"/>
      <c r="AR892" s="201"/>
      <c r="AS892" s="201"/>
      <c r="AT892" s="201"/>
      <c r="AU892" s="201"/>
      <c r="AV892" s="201"/>
      <c r="AW892" s="201"/>
      <c r="AX892" s="201"/>
      <c r="AY892" s="201"/>
      <c r="AZ892" s="201"/>
      <c r="BA892" s="201"/>
      <c r="BB892" s="201"/>
      <c r="BC892" s="201"/>
    </row>
    <row r="893" spans="21:55" ht="12.75">
      <c r="U893" s="129"/>
      <c r="V893" s="129" t="s">
        <v>24</v>
      </c>
      <c r="W893" s="129"/>
      <c r="X893" s="129"/>
      <c r="AH893" s="164"/>
      <c r="AI893" s="201"/>
      <c r="AJ893" s="201"/>
      <c r="AK893" s="201"/>
      <c r="AL893" s="201"/>
      <c r="AM893" s="201"/>
      <c r="AN893" s="201"/>
      <c r="AO893" s="201"/>
      <c r="AP893" s="201"/>
      <c r="AQ893" s="201"/>
      <c r="AR893" s="201"/>
      <c r="AS893" s="201"/>
      <c r="AT893" s="201"/>
      <c r="AU893" s="201"/>
      <c r="AV893" s="201"/>
      <c r="AW893" s="201"/>
      <c r="AX893" s="201"/>
      <c r="AY893" s="201"/>
      <c r="AZ893" s="201"/>
      <c r="BA893" s="201"/>
      <c r="BB893" s="201"/>
      <c r="BC893" s="201"/>
    </row>
    <row r="894" spans="21:55" ht="12.75">
      <c r="U894" s="129"/>
      <c r="V894" s="129" t="s">
        <v>25</v>
      </c>
      <c r="W894" s="129"/>
      <c r="X894" s="129"/>
      <c r="AH894" s="164"/>
      <c r="AI894" s="201"/>
      <c r="AJ894" s="201"/>
      <c r="AK894" s="201"/>
      <c r="AL894" s="201"/>
      <c r="AM894" s="201"/>
      <c r="AN894" s="201"/>
      <c r="AO894" s="201"/>
      <c r="AP894" s="201"/>
      <c r="AQ894" s="201"/>
      <c r="AR894" s="201"/>
      <c r="AS894" s="201"/>
      <c r="AT894" s="201"/>
      <c r="AU894" s="201"/>
      <c r="AV894" s="201"/>
      <c r="AW894" s="201"/>
      <c r="AX894" s="201"/>
      <c r="AY894" s="201"/>
      <c r="AZ894" s="201"/>
      <c r="BA894" s="201"/>
      <c r="BB894" s="201"/>
      <c r="BC894" s="201"/>
    </row>
    <row r="895" spans="21:55" ht="12.75">
      <c r="U895" s="129"/>
      <c r="V895" s="129" t="s">
        <v>26</v>
      </c>
      <c r="W895" s="129"/>
      <c r="X895" s="129"/>
      <c r="AH895" s="164"/>
      <c r="AI895" s="201"/>
      <c r="AJ895" s="201"/>
      <c r="AK895" s="201"/>
      <c r="AL895" s="201"/>
      <c r="AM895" s="201"/>
      <c r="AN895" s="201"/>
      <c r="AO895" s="201"/>
      <c r="AP895" s="201"/>
      <c r="AQ895" s="201"/>
      <c r="AR895" s="201"/>
      <c r="AS895" s="201"/>
      <c r="AT895" s="201"/>
      <c r="AU895" s="201"/>
      <c r="AV895" s="201"/>
      <c r="AW895" s="201"/>
      <c r="AX895" s="201"/>
      <c r="AY895" s="201"/>
      <c r="AZ895" s="201"/>
      <c r="BA895" s="201"/>
      <c r="BB895" s="201"/>
      <c r="BC895" s="201"/>
    </row>
    <row r="896" spans="21:55" ht="12.75">
      <c r="U896" s="129"/>
      <c r="V896" s="129" t="s">
        <v>27</v>
      </c>
      <c r="W896" s="129"/>
      <c r="X896" s="129"/>
      <c r="AH896" s="164"/>
      <c r="AI896" s="201"/>
      <c r="AJ896" s="201"/>
      <c r="AK896" s="201"/>
      <c r="AL896" s="201"/>
      <c r="AM896" s="201"/>
      <c r="AN896" s="201"/>
      <c r="AO896" s="201"/>
      <c r="AP896" s="201"/>
      <c r="AQ896" s="201"/>
      <c r="AR896" s="201"/>
      <c r="AS896" s="201"/>
      <c r="AT896" s="201"/>
      <c r="AU896" s="201"/>
      <c r="AV896" s="201"/>
      <c r="AW896" s="201"/>
      <c r="AX896" s="201"/>
      <c r="AY896" s="201"/>
      <c r="AZ896" s="201"/>
      <c r="BA896" s="201"/>
      <c r="BB896" s="201"/>
      <c r="BC896" s="201"/>
    </row>
    <row r="897" spans="21:55" ht="12.75">
      <c r="U897" s="129"/>
      <c r="V897" s="129" t="s">
        <v>28</v>
      </c>
      <c r="W897" s="129"/>
      <c r="X897" s="129"/>
      <c r="AH897" s="164"/>
      <c r="AI897" s="201"/>
      <c r="AJ897" s="201"/>
      <c r="AK897" s="201"/>
      <c r="AL897" s="201"/>
      <c r="AM897" s="201"/>
      <c r="AN897" s="201"/>
      <c r="AO897" s="201"/>
      <c r="AP897" s="201"/>
      <c r="AQ897" s="201"/>
      <c r="AR897" s="201"/>
      <c r="AS897" s="201"/>
      <c r="AT897" s="201"/>
      <c r="AU897" s="201"/>
      <c r="AV897" s="201"/>
      <c r="AW897" s="201"/>
      <c r="AX897" s="201"/>
      <c r="AY897" s="201"/>
      <c r="AZ897" s="201"/>
      <c r="BA897" s="201"/>
      <c r="BB897" s="201"/>
      <c r="BC897" s="201"/>
    </row>
    <row r="898" spans="21:55" ht="12.75">
      <c r="U898" s="129"/>
      <c r="V898" s="129" t="s">
        <v>29</v>
      </c>
      <c r="W898" s="129"/>
      <c r="X898" s="129"/>
      <c r="AH898" s="164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  <c r="BB898" s="201"/>
      <c r="BC898" s="201"/>
    </row>
    <row r="899" spans="21:55" ht="12.75">
      <c r="U899" s="129"/>
      <c r="V899" s="129" t="s">
        <v>30</v>
      </c>
      <c r="W899" s="129"/>
      <c r="X899" s="129"/>
      <c r="AH899" s="164"/>
      <c r="AI899" s="201"/>
      <c r="AJ899" s="201"/>
      <c r="AK899" s="201"/>
      <c r="AL899" s="201"/>
      <c r="AM899" s="201"/>
      <c r="AN899" s="201"/>
      <c r="AO899" s="201"/>
      <c r="AP899" s="201"/>
      <c r="AQ899" s="201"/>
      <c r="AR899" s="201"/>
      <c r="AS899" s="201"/>
      <c r="AT899" s="201"/>
      <c r="AU899" s="201"/>
      <c r="AV899" s="201"/>
      <c r="AW899" s="201"/>
      <c r="AX899" s="201"/>
      <c r="AY899" s="201"/>
      <c r="AZ899" s="201"/>
      <c r="BA899" s="201"/>
      <c r="BB899" s="201"/>
      <c r="BC899" s="201"/>
    </row>
    <row r="900" spans="21:55" ht="12.75">
      <c r="U900" s="129"/>
      <c r="V900" s="129" t="s">
        <v>31</v>
      </c>
      <c r="W900" s="129"/>
      <c r="X900" s="129"/>
      <c r="AH900" s="164"/>
      <c r="AI900" s="201"/>
      <c r="AJ900" s="201"/>
      <c r="AK900" s="201"/>
      <c r="AL900" s="201"/>
      <c r="AM900" s="201"/>
      <c r="AN900" s="201"/>
      <c r="AO900" s="201"/>
      <c r="AP900" s="201"/>
      <c r="AQ900" s="201"/>
      <c r="AR900" s="201"/>
      <c r="AS900" s="201"/>
      <c r="AT900" s="201"/>
      <c r="AU900" s="201"/>
      <c r="AV900" s="201"/>
      <c r="AW900" s="201"/>
      <c r="AX900" s="201"/>
      <c r="AY900" s="201"/>
      <c r="AZ900" s="201"/>
      <c r="BA900" s="201"/>
      <c r="BB900" s="201"/>
      <c r="BC900" s="201"/>
    </row>
    <row r="901" spans="21:55" ht="12.75">
      <c r="U901" s="129"/>
      <c r="V901" s="129" t="s">
        <v>32</v>
      </c>
      <c r="W901" s="129"/>
      <c r="X901" s="129"/>
      <c r="AH901" s="164"/>
      <c r="AI901" s="201"/>
      <c r="AJ901" s="201"/>
      <c r="AK901" s="201"/>
      <c r="AL901" s="201"/>
      <c r="AM901" s="201"/>
      <c r="AN901" s="201"/>
      <c r="AO901" s="201"/>
      <c r="AP901" s="201"/>
      <c r="AQ901" s="201"/>
      <c r="AR901" s="201"/>
      <c r="AS901" s="201"/>
      <c r="AT901" s="201"/>
      <c r="AU901" s="201"/>
      <c r="AV901" s="201"/>
      <c r="AW901" s="201"/>
      <c r="AX901" s="201"/>
      <c r="AY901" s="201"/>
      <c r="AZ901" s="201"/>
      <c r="BA901" s="201"/>
      <c r="BB901" s="201"/>
      <c r="BC901" s="201"/>
    </row>
    <row r="902" spans="21:55" ht="12.75">
      <c r="U902" s="129"/>
      <c r="V902" s="129" t="s">
        <v>33</v>
      </c>
      <c r="W902" s="129"/>
      <c r="X902" s="129"/>
      <c r="AH902" s="164"/>
      <c r="AI902" s="201"/>
      <c r="AJ902" s="201"/>
      <c r="AK902" s="201"/>
      <c r="AL902" s="201"/>
      <c r="AM902" s="201"/>
      <c r="AN902" s="201"/>
      <c r="AO902" s="201"/>
      <c r="AP902" s="201"/>
      <c r="AQ902" s="201"/>
      <c r="AR902" s="201"/>
      <c r="AS902" s="201"/>
      <c r="AT902" s="201"/>
      <c r="AU902" s="201"/>
      <c r="AV902" s="201"/>
      <c r="AW902" s="201"/>
      <c r="AX902" s="201"/>
      <c r="AY902" s="201"/>
      <c r="AZ902" s="201"/>
      <c r="BA902" s="201"/>
      <c r="BB902" s="201"/>
      <c r="BC902" s="201"/>
    </row>
    <row r="903" spans="21:55" ht="12.75">
      <c r="U903" s="129"/>
      <c r="V903" s="129" t="s">
        <v>35</v>
      </c>
      <c r="W903" s="129"/>
      <c r="X903" s="129"/>
      <c r="AH903" s="164"/>
      <c r="AI903" s="201"/>
      <c r="AJ903" s="201"/>
      <c r="AK903" s="201"/>
      <c r="AL903" s="201"/>
      <c r="AM903" s="201"/>
      <c r="AN903" s="201"/>
      <c r="AO903" s="201"/>
      <c r="AP903" s="201"/>
      <c r="AQ903" s="201"/>
      <c r="AR903" s="201"/>
      <c r="AS903" s="201"/>
      <c r="AT903" s="201"/>
      <c r="AU903" s="201"/>
      <c r="AV903" s="201"/>
      <c r="AW903" s="201"/>
      <c r="AX903" s="201"/>
      <c r="AY903" s="201"/>
      <c r="AZ903" s="201"/>
      <c r="BA903" s="201"/>
      <c r="BB903" s="201"/>
      <c r="BC903" s="201"/>
    </row>
    <row r="904" spans="21:55" ht="12.75">
      <c r="U904" s="129"/>
      <c r="V904" s="129" t="s">
        <v>37</v>
      </c>
      <c r="W904" s="206"/>
      <c r="X904" s="129"/>
      <c r="AH904" s="164"/>
      <c r="AI904" s="201"/>
      <c r="AJ904" s="201"/>
      <c r="AK904" s="201"/>
      <c r="AL904" s="201"/>
      <c r="AM904" s="201"/>
      <c r="AN904" s="201"/>
      <c r="AO904" s="201"/>
      <c r="AP904" s="201"/>
      <c r="AQ904" s="201"/>
      <c r="AR904" s="201"/>
      <c r="AS904" s="201"/>
      <c r="AT904" s="201"/>
      <c r="AU904" s="201"/>
      <c r="AV904" s="201"/>
      <c r="AW904" s="201"/>
      <c r="AX904" s="201"/>
      <c r="AY904" s="201"/>
      <c r="AZ904" s="201"/>
      <c r="BA904" s="201"/>
      <c r="BB904" s="201"/>
      <c r="BC904" s="201"/>
    </row>
    <row r="905" spans="21:55" ht="12.75">
      <c r="U905" s="129"/>
      <c r="V905" s="129" t="s">
        <v>39</v>
      </c>
      <c r="W905" s="129"/>
      <c r="X905" s="129"/>
      <c r="AH905" s="164"/>
      <c r="AI905" s="201"/>
      <c r="AJ905" s="201"/>
      <c r="AK905" s="201"/>
      <c r="AL905" s="201"/>
      <c r="AM905" s="201"/>
      <c r="AN905" s="201"/>
      <c r="AO905" s="201"/>
      <c r="AP905" s="201"/>
      <c r="AQ905" s="201"/>
      <c r="AR905" s="201"/>
      <c r="AS905" s="201"/>
      <c r="AT905" s="201"/>
      <c r="AU905" s="201"/>
      <c r="AV905" s="201"/>
      <c r="AW905" s="201"/>
      <c r="AX905" s="201"/>
      <c r="AY905" s="201"/>
      <c r="AZ905" s="201"/>
      <c r="BA905" s="201"/>
      <c r="BB905" s="201"/>
      <c r="BC905" s="201"/>
    </row>
    <row r="906" spans="21:55" ht="12.75">
      <c r="U906" s="129"/>
      <c r="V906" s="129" t="s">
        <v>41</v>
      </c>
      <c r="W906" s="129"/>
      <c r="X906" s="129"/>
      <c r="AH906" s="164"/>
      <c r="AI906" s="201"/>
      <c r="AJ906" s="201"/>
      <c r="AK906" s="201"/>
      <c r="AL906" s="201"/>
      <c r="AM906" s="201"/>
      <c r="AN906" s="201"/>
      <c r="AO906" s="201"/>
      <c r="AP906" s="201"/>
      <c r="AQ906" s="201"/>
      <c r="AR906" s="201"/>
      <c r="AS906" s="201"/>
      <c r="AT906" s="201"/>
      <c r="AU906" s="201"/>
      <c r="AV906" s="201"/>
      <c r="AW906" s="201"/>
      <c r="AX906" s="201"/>
      <c r="AY906" s="201"/>
      <c r="AZ906" s="201"/>
      <c r="BA906" s="201"/>
      <c r="BB906" s="201"/>
      <c r="BC906" s="201"/>
    </row>
    <row r="907" spans="21:55" ht="12.75">
      <c r="U907" s="129"/>
      <c r="V907" s="129" t="s">
        <v>42</v>
      </c>
      <c r="W907" s="129"/>
      <c r="X907" s="129"/>
      <c r="AH907" s="164"/>
      <c r="AI907" s="201"/>
      <c r="AJ907" s="201"/>
      <c r="AK907" s="201"/>
      <c r="AL907" s="201"/>
      <c r="AM907" s="201"/>
      <c r="AN907" s="201"/>
      <c r="AO907" s="201"/>
      <c r="AP907" s="201"/>
      <c r="AQ907" s="201"/>
      <c r="AR907" s="201"/>
      <c r="AS907" s="201"/>
      <c r="AT907" s="201"/>
      <c r="AU907" s="201"/>
      <c r="AV907" s="201"/>
      <c r="AW907" s="201"/>
      <c r="AX907" s="201"/>
      <c r="AY907" s="201"/>
      <c r="AZ907" s="201"/>
      <c r="BA907" s="201"/>
      <c r="BB907" s="201"/>
      <c r="BC907" s="201"/>
    </row>
    <row r="908" spans="21:55" ht="12.75">
      <c r="U908" s="129"/>
      <c r="V908" s="129" t="s">
        <v>43</v>
      </c>
      <c r="W908" s="206"/>
      <c r="X908" s="129"/>
      <c r="AH908" s="164"/>
      <c r="AI908" s="201"/>
      <c r="AJ908" s="201"/>
      <c r="AK908" s="201"/>
      <c r="AL908" s="201"/>
      <c r="AM908" s="201"/>
      <c r="AN908" s="201"/>
      <c r="AO908" s="201"/>
      <c r="AP908" s="201"/>
      <c r="AQ908" s="201"/>
      <c r="AR908" s="201"/>
      <c r="AS908" s="201"/>
      <c r="AT908" s="201"/>
      <c r="AU908" s="201"/>
      <c r="AV908" s="201"/>
      <c r="AW908" s="201"/>
      <c r="AX908" s="201"/>
      <c r="AY908" s="201"/>
      <c r="AZ908" s="201"/>
      <c r="BA908" s="201"/>
      <c r="BB908" s="201"/>
      <c r="BC908" s="201"/>
    </row>
    <row r="909" spans="21:55" ht="12.75">
      <c r="U909" s="129"/>
      <c r="V909" s="129" t="s">
        <v>44</v>
      </c>
      <c r="W909" s="129"/>
      <c r="X909" s="129"/>
      <c r="AH909" s="164"/>
      <c r="AI909" s="201"/>
      <c r="AJ909" s="201"/>
      <c r="AK909" s="201"/>
      <c r="AL909" s="201"/>
      <c r="AM909" s="201"/>
      <c r="AN909" s="201"/>
      <c r="AO909" s="201"/>
      <c r="AP909" s="201"/>
      <c r="AQ909" s="201"/>
      <c r="AR909" s="201"/>
      <c r="AS909" s="201"/>
      <c r="AT909" s="201"/>
      <c r="AU909" s="201"/>
      <c r="AV909" s="201"/>
      <c r="AW909" s="201"/>
      <c r="AX909" s="201"/>
      <c r="AY909" s="201"/>
      <c r="AZ909" s="201"/>
      <c r="BA909" s="201"/>
      <c r="BB909" s="201"/>
      <c r="BC909" s="201"/>
    </row>
    <row r="910" spans="21:55" ht="12.75">
      <c r="U910" s="129"/>
      <c r="V910" s="129"/>
      <c r="W910" s="129"/>
      <c r="X910" s="129"/>
      <c r="AH910" s="164"/>
      <c r="AI910" s="201"/>
      <c r="AJ910" s="201"/>
      <c r="AK910" s="201"/>
      <c r="AL910" s="201"/>
      <c r="AM910" s="201"/>
      <c r="AN910" s="201"/>
      <c r="AO910" s="201"/>
      <c r="AP910" s="201"/>
      <c r="AQ910" s="201"/>
      <c r="AR910" s="201"/>
      <c r="AS910" s="201"/>
      <c r="AT910" s="201"/>
      <c r="AU910" s="201"/>
      <c r="AV910" s="201"/>
      <c r="AW910" s="201"/>
      <c r="AX910" s="201"/>
      <c r="AY910" s="201"/>
      <c r="AZ910" s="201"/>
      <c r="BA910" s="201"/>
      <c r="BB910" s="201"/>
      <c r="BC910" s="201"/>
    </row>
    <row r="911" spans="21:55" ht="12.75">
      <c r="U911" s="129">
        <v>40</v>
      </c>
      <c r="V911" s="129" t="s">
        <v>17</v>
      </c>
      <c r="W911" s="129"/>
      <c r="X911" s="129"/>
      <c r="AH911" s="164"/>
      <c r="AI911" s="201"/>
      <c r="AJ911" s="201"/>
      <c r="AK911" s="201"/>
      <c r="AL911" s="201"/>
      <c r="AM911" s="201"/>
      <c r="AN911" s="201"/>
      <c r="AO911" s="201"/>
      <c r="AP911" s="201"/>
      <c r="AQ911" s="201"/>
      <c r="AR911" s="201"/>
      <c r="AS911" s="201"/>
      <c r="AT911" s="201"/>
      <c r="AU911" s="201"/>
      <c r="AV911" s="201"/>
      <c r="AW911" s="201"/>
      <c r="AX911" s="201"/>
      <c r="AY911" s="201"/>
      <c r="AZ911" s="201"/>
      <c r="BA911" s="201"/>
      <c r="BB911" s="201"/>
      <c r="BC911" s="201"/>
    </row>
    <row r="912" spans="21:55" ht="12.75">
      <c r="U912" s="129"/>
      <c r="V912" s="129" t="s">
        <v>18</v>
      </c>
      <c r="W912" s="129"/>
      <c r="X912" s="129"/>
      <c r="AH912" s="164"/>
      <c r="AI912" s="201"/>
      <c r="AJ912" s="201"/>
      <c r="AK912" s="201"/>
      <c r="AL912" s="201"/>
      <c r="AM912" s="201"/>
      <c r="AN912" s="201"/>
      <c r="AO912" s="201"/>
      <c r="AP912" s="201"/>
      <c r="AQ912" s="201"/>
      <c r="AR912" s="201"/>
      <c r="AS912" s="201"/>
      <c r="AT912" s="201"/>
      <c r="AU912" s="201"/>
      <c r="AV912" s="201"/>
      <c r="AW912" s="201"/>
      <c r="AX912" s="201"/>
      <c r="AY912" s="201"/>
      <c r="AZ912" s="201"/>
      <c r="BA912" s="201"/>
      <c r="BB912" s="201"/>
      <c r="BC912" s="201"/>
    </row>
    <row r="913" spans="21:55" ht="12.75">
      <c r="U913" s="129"/>
      <c r="V913" s="129" t="s">
        <v>20</v>
      </c>
      <c r="W913" s="129"/>
      <c r="X913" s="129"/>
      <c r="AH913" s="164"/>
      <c r="AI913" s="201"/>
      <c r="AJ913" s="201"/>
      <c r="AK913" s="201"/>
      <c r="AL913" s="201"/>
      <c r="AM913" s="201"/>
      <c r="AN913" s="201"/>
      <c r="AO913" s="201"/>
      <c r="AP913" s="201"/>
      <c r="AQ913" s="201"/>
      <c r="AR913" s="201"/>
      <c r="AS913" s="201"/>
      <c r="AT913" s="201"/>
      <c r="AU913" s="201"/>
      <c r="AV913" s="201"/>
      <c r="AW913" s="201"/>
      <c r="AX913" s="201"/>
      <c r="AY913" s="201"/>
      <c r="AZ913" s="201"/>
      <c r="BA913" s="201"/>
      <c r="BB913" s="201"/>
      <c r="BC913" s="201"/>
    </row>
    <row r="914" spans="21:55" ht="12.75">
      <c r="U914" s="129"/>
      <c r="V914" s="129" t="s">
        <v>22</v>
      </c>
      <c r="W914" s="129"/>
      <c r="X914" s="129"/>
      <c r="AH914" s="164"/>
      <c r="AI914" s="201"/>
      <c r="AJ914" s="201"/>
      <c r="AK914" s="201"/>
      <c r="AL914" s="201"/>
      <c r="AM914" s="201"/>
      <c r="AN914" s="201"/>
      <c r="AO914" s="201"/>
      <c r="AP914" s="201"/>
      <c r="AQ914" s="201"/>
      <c r="AR914" s="201"/>
      <c r="AS914" s="201"/>
      <c r="AT914" s="201"/>
      <c r="AU914" s="201"/>
      <c r="AV914" s="201"/>
      <c r="AW914" s="201"/>
      <c r="AX914" s="201"/>
      <c r="AY914" s="201"/>
      <c r="AZ914" s="201"/>
      <c r="BA914" s="201"/>
      <c r="BB914" s="201"/>
      <c r="BC914" s="201"/>
    </row>
    <row r="915" spans="21:55" ht="12.75">
      <c r="U915" s="129"/>
      <c r="V915" s="129" t="s">
        <v>24</v>
      </c>
      <c r="W915" s="129"/>
      <c r="X915" s="129"/>
      <c r="AH915" s="164"/>
      <c r="AI915" s="201"/>
      <c r="AJ915" s="201"/>
      <c r="AK915" s="201"/>
      <c r="AL915" s="201"/>
      <c r="AM915" s="201"/>
      <c r="AN915" s="201"/>
      <c r="AO915" s="201"/>
      <c r="AP915" s="201"/>
      <c r="AQ915" s="201"/>
      <c r="AR915" s="201"/>
      <c r="AS915" s="201"/>
      <c r="AT915" s="201"/>
      <c r="AU915" s="201"/>
      <c r="AV915" s="201"/>
      <c r="AW915" s="201"/>
      <c r="AX915" s="201"/>
      <c r="AY915" s="201"/>
      <c r="AZ915" s="201"/>
      <c r="BA915" s="201"/>
      <c r="BB915" s="201"/>
      <c r="BC915" s="201"/>
    </row>
    <row r="916" spans="21:55" ht="12.75">
      <c r="U916" s="129"/>
      <c r="V916" s="129" t="s">
        <v>25</v>
      </c>
      <c r="W916" s="129"/>
      <c r="X916" s="129"/>
      <c r="AH916" s="164"/>
      <c r="AI916" s="201"/>
      <c r="AJ916" s="201"/>
      <c r="AK916" s="201"/>
      <c r="AL916" s="201"/>
      <c r="AM916" s="201"/>
      <c r="AN916" s="201"/>
      <c r="AO916" s="201"/>
      <c r="AP916" s="201"/>
      <c r="AQ916" s="201"/>
      <c r="AR916" s="201"/>
      <c r="AS916" s="201"/>
      <c r="AT916" s="201"/>
      <c r="AU916" s="201"/>
      <c r="AV916" s="201"/>
      <c r="AW916" s="201"/>
      <c r="AX916" s="201"/>
      <c r="AY916" s="201"/>
      <c r="AZ916" s="201"/>
      <c r="BA916" s="201"/>
      <c r="BB916" s="201"/>
      <c r="BC916" s="201"/>
    </row>
    <row r="917" spans="21:55" ht="12.75">
      <c r="U917" s="129"/>
      <c r="V917" s="129" t="s">
        <v>26</v>
      </c>
      <c r="W917" s="129"/>
      <c r="X917" s="129"/>
      <c r="AH917" s="164"/>
      <c r="AI917" s="201"/>
      <c r="AJ917" s="201"/>
      <c r="AK917" s="201"/>
      <c r="AL917" s="201"/>
      <c r="AM917" s="201"/>
      <c r="AN917" s="201"/>
      <c r="AO917" s="201"/>
      <c r="AP917" s="201"/>
      <c r="AQ917" s="201"/>
      <c r="AR917" s="201"/>
      <c r="AS917" s="201"/>
      <c r="AT917" s="201"/>
      <c r="AU917" s="201"/>
      <c r="AV917" s="201"/>
      <c r="AW917" s="201"/>
      <c r="AX917" s="201"/>
      <c r="AY917" s="201"/>
      <c r="AZ917" s="201"/>
      <c r="BA917" s="201"/>
      <c r="BB917" s="201"/>
      <c r="BC917" s="201"/>
    </row>
    <row r="918" spans="21:55" ht="12.75">
      <c r="U918" s="129"/>
      <c r="V918" s="129" t="s">
        <v>27</v>
      </c>
      <c r="W918" s="129"/>
      <c r="X918" s="129"/>
      <c r="AH918" s="164"/>
      <c r="AI918" s="201"/>
      <c r="AJ918" s="201"/>
      <c r="AK918" s="201"/>
      <c r="AL918" s="201"/>
      <c r="AM918" s="201"/>
      <c r="AN918" s="201"/>
      <c r="AO918" s="201"/>
      <c r="AP918" s="201"/>
      <c r="AQ918" s="201"/>
      <c r="AR918" s="201"/>
      <c r="AS918" s="201"/>
      <c r="AT918" s="201"/>
      <c r="AU918" s="201"/>
      <c r="AV918" s="201"/>
      <c r="AW918" s="201"/>
      <c r="AX918" s="201"/>
      <c r="AY918" s="201"/>
      <c r="AZ918" s="201"/>
      <c r="BA918" s="201"/>
      <c r="BB918" s="201"/>
      <c r="BC918" s="201"/>
    </row>
    <row r="919" spans="21:55" ht="12.75">
      <c r="U919" s="129"/>
      <c r="V919" s="129" t="s">
        <v>28</v>
      </c>
      <c r="W919" s="129"/>
      <c r="X919" s="129"/>
      <c r="AH919" s="164"/>
      <c r="AI919" s="201"/>
      <c r="AJ919" s="201"/>
      <c r="AK919" s="201"/>
      <c r="AL919" s="201"/>
      <c r="AM919" s="201"/>
      <c r="AN919" s="201"/>
      <c r="AO919" s="201"/>
      <c r="AP919" s="201"/>
      <c r="AQ919" s="201"/>
      <c r="AR919" s="201"/>
      <c r="AS919" s="201"/>
      <c r="AT919" s="201"/>
      <c r="AU919" s="201"/>
      <c r="AV919" s="201"/>
      <c r="AW919" s="201"/>
      <c r="AX919" s="201"/>
      <c r="AY919" s="201"/>
      <c r="AZ919" s="201"/>
      <c r="BA919" s="201"/>
      <c r="BB919" s="201"/>
      <c r="BC919" s="201"/>
    </row>
    <row r="920" spans="21:55" ht="12.75">
      <c r="U920" s="129"/>
      <c r="V920" s="129" t="s">
        <v>29</v>
      </c>
      <c r="W920" s="129"/>
      <c r="X920" s="129"/>
      <c r="AH920" s="164"/>
      <c r="AI920" s="201"/>
      <c r="AJ920" s="201"/>
      <c r="AK920" s="201"/>
      <c r="AL920" s="201"/>
      <c r="AM920" s="201"/>
      <c r="AN920" s="201"/>
      <c r="AO920" s="201"/>
      <c r="AP920" s="201"/>
      <c r="AQ920" s="201"/>
      <c r="AR920" s="201"/>
      <c r="AS920" s="201"/>
      <c r="AT920" s="201"/>
      <c r="AU920" s="201"/>
      <c r="AV920" s="201"/>
      <c r="AW920" s="201"/>
      <c r="AX920" s="201"/>
      <c r="AY920" s="201"/>
      <c r="AZ920" s="201"/>
      <c r="BA920" s="201"/>
      <c r="BB920" s="201"/>
      <c r="BC920" s="201"/>
    </row>
    <row r="921" spans="21:55" ht="12.75">
      <c r="U921" s="129"/>
      <c r="V921" s="129" t="s">
        <v>30</v>
      </c>
      <c r="W921" s="129"/>
      <c r="X921" s="129"/>
      <c r="AH921" s="164"/>
      <c r="AI921" s="201"/>
      <c r="AJ921" s="201"/>
      <c r="AK921" s="201"/>
      <c r="AL921" s="201"/>
      <c r="AM921" s="201"/>
      <c r="AN921" s="201"/>
      <c r="AO921" s="201"/>
      <c r="AP921" s="201"/>
      <c r="AQ921" s="201"/>
      <c r="AR921" s="201"/>
      <c r="AS921" s="201"/>
      <c r="AT921" s="201"/>
      <c r="AU921" s="201"/>
      <c r="AV921" s="201"/>
      <c r="AW921" s="201"/>
      <c r="AX921" s="201"/>
      <c r="AY921" s="201"/>
      <c r="AZ921" s="201"/>
      <c r="BA921" s="201"/>
      <c r="BB921" s="201"/>
      <c r="BC921" s="201"/>
    </row>
    <row r="922" spans="21:55" ht="12.75">
      <c r="U922" s="129"/>
      <c r="V922" s="129" t="s">
        <v>31</v>
      </c>
      <c r="W922" s="129"/>
      <c r="X922" s="129"/>
      <c r="AH922" s="164"/>
      <c r="AI922" s="201"/>
      <c r="AJ922" s="201"/>
      <c r="AK922" s="201"/>
      <c r="AL922" s="201"/>
      <c r="AM922" s="201"/>
      <c r="AN922" s="201"/>
      <c r="AO922" s="201"/>
      <c r="AP922" s="201"/>
      <c r="AQ922" s="201"/>
      <c r="AR922" s="201"/>
      <c r="AS922" s="201"/>
      <c r="AT922" s="201"/>
      <c r="AU922" s="201"/>
      <c r="AV922" s="201"/>
      <c r="AW922" s="201"/>
      <c r="AX922" s="201"/>
      <c r="AY922" s="201"/>
      <c r="AZ922" s="201"/>
      <c r="BA922" s="201"/>
      <c r="BB922" s="201"/>
      <c r="BC922" s="201"/>
    </row>
    <row r="923" spans="21:55" ht="12.75">
      <c r="U923" s="129"/>
      <c r="V923" s="129" t="s">
        <v>32</v>
      </c>
      <c r="W923" s="129"/>
      <c r="X923" s="129"/>
      <c r="AH923" s="164"/>
      <c r="AI923" s="201"/>
      <c r="AJ923" s="201"/>
      <c r="AK923" s="201"/>
      <c r="AL923" s="201"/>
      <c r="AM923" s="201"/>
      <c r="AN923" s="201"/>
      <c r="AO923" s="201"/>
      <c r="AP923" s="201"/>
      <c r="AQ923" s="201"/>
      <c r="AR923" s="201"/>
      <c r="AS923" s="201"/>
      <c r="AT923" s="201"/>
      <c r="AU923" s="201"/>
      <c r="AV923" s="201"/>
      <c r="AW923" s="201"/>
      <c r="AX923" s="201"/>
      <c r="AY923" s="201"/>
      <c r="AZ923" s="201"/>
      <c r="BA923" s="201"/>
      <c r="BB923" s="201"/>
      <c r="BC923" s="201"/>
    </row>
    <row r="924" spans="21:55" ht="12.75">
      <c r="U924" s="129"/>
      <c r="V924" s="129" t="s">
        <v>33</v>
      </c>
      <c r="W924" s="129"/>
      <c r="X924" s="129"/>
      <c r="AH924" s="164"/>
      <c r="AI924" s="201"/>
      <c r="AJ924" s="201"/>
      <c r="AK924" s="201"/>
      <c r="AL924" s="201"/>
      <c r="AM924" s="201"/>
      <c r="AN924" s="201"/>
      <c r="AO924" s="201"/>
      <c r="AP924" s="201"/>
      <c r="AQ924" s="201"/>
      <c r="AR924" s="201"/>
      <c r="AS924" s="201"/>
      <c r="AT924" s="201"/>
      <c r="AU924" s="201"/>
      <c r="AV924" s="201"/>
      <c r="AW924" s="201"/>
      <c r="AX924" s="201"/>
      <c r="AY924" s="201"/>
      <c r="AZ924" s="201"/>
      <c r="BA924" s="201"/>
      <c r="BB924" s="201"/>
      <c r="BC924" s="201"/>
    </row>
    <row r="925" spans="21:55" ht="12.75">
      <c r="U925" s="129"/>
      <c r="V925" s="129" t="s">
        <v>35</v>
      </c>
      <c r="W925" s="129"/>
      <c r="X925" s="129"/>
      <c r="AH925" s="164"/>
      <c r="AI925" s="201"/>
      <c r="AJ925" s="201"/>
      <c r="AK925" s="201"/>
      <c r="AL925" s="201"/>
      <c r="AM925" s="201"/>
      <c r="AN925" s="201"/>
      <c r="AO925" s="201"/>
      <c r="AP925" s="201"/>
      <c r="AQ925" s="201"/>
      <c r="AR925" s="201"/>
      <c r="AS925" s="201"/>
      <c r="AT925" s="201"/>
      <c r="AU925" s="201"/>
      <c r="AV925" s="201"/>
      <c r="AW925" s="201"/>
      <c r="AX925" s="201"/>
      <c r="AY925" s="201"/>
      <c r="AZ925" s="201"/>
      <c r="BA925" s="201"/>
      <c r="BB925" s="201"/>
      <c r="BC925" s="201"/>
    </row>
    <row r="926" spans="21:55" ht="12.75">
      <c r="U926" s="129"/>
      <c r="V926" s="129" t="s">
        <v>37</v>
      </c>
      <c r="W926" s="206"/>
      <c r="X926" s="129"/>
      <c r="AH926" s="164"/>
      <c r="AI926" s="201"/>
      <c r="AJ926" s="201"/>
      <c r="AK926" s="201"/>
      <c r="AL926" s="201"/>
      <c r="AM926" s="201"/>
      <c r="AN926" s="201"/>
      <c r="AO926" s="201"/>
      <c r="AP926" s="201"/>
      <c r="AQ926" s="201"/>
      <c r="AR926" s="201"/>
      <c r="AS926" s="201"/>
      <c r="AT926" s="201"/>
      <c r="AU926" s="201"/>
      <c r="AV926" s="201"/>
      <c r="AW926" s="201"/>
      <c r="AX926" s="201"/>
      <c r="AY926" s="201"/>
      <c r="AZ926" s="201"/>
      <c r="BA926" s="201"/>
      <c r="BB926" s="201"/>
      <c r="BC926" s="201"/>
    </row>
    <row r="927" spans="21:55" ht="12.75">
      <c r="U927" s="129"/>
      <c r="V927" s="129" t="s">
        <v>39</v>
      </c>
      <c r="W927" s="129"/>
      <c r="X927" s="129"/>
      <c r="AH927" s="164"/>
      <c r="AI927" s="201"/>
      <c r="AJ927" s="201"/>
      <c r="AK927" s="201"/>
      <c r="AL927" s="201"/>
      <c r="AM927" s="201"/>
      <c r="AN927" s="201"/>
      <c r="AO927" s="201"/>
      <c r="AP927" s="201"/>
      <c r="AQ927" s="201"/>
      <c r="AR927" s="201"/>
      <c r="AS927" s="201"/>
      <c r="AT927" s="201"/>
      <c r="AU927" s="201"/>
      <c r="AV927" s="201"/>
      <c r="AW927" s="201"/>
      <c r="AX927" s="201"/>
      <c r="AY927" s="201"/>
      <c r="AZ927" s="201"/>
      <c r="BA927" s="201"/>
      <c r="BB927" s="201"/>
      <c r="BC927" s="201"/>
    </row>
    <row r="928" spans="21:55" ht="12.75">
      <c r="U928" s="129"/>
      <c r="V928" s="129" t="s">
        <v>41</v>
      </c>
      <c r="W928" s="129"/>
      <c r="X928" s="129"/>
      <c r="AH928" s="164"/>
      <c r="AI928" s="201"/>
      <c r="AJ928" s="201"/>
      <c r="AK928" s="201"/>
      <c r="AL928" s="201"/>
      <c r="AM928" s="201"/>
      <c r="AN928" s="201"/>
      <c r="AO928" s="201"/>
      <c r="AP928" s="201"/>
      <c r="AQ928" s="201"/>
      <c r="AR928" s="201"/>
      <c r="AS928" s="201"/>
      <c r="AT928" s="201"/>
      <c r="AU928" s="201"/>
      <c r="AV928" s="201"/>
      <c r="AW928" s="201"/>
      <c r="AX928" s="201"/>
      <c r="AY928" s="201"/>
      <c r="AZ928" s="201"/>
      <c r="BA928" s="201"/>
      <c r="BB928" s="201"/>
      <c r="BC928" s="201"/>
    </row>
    <row r="929" spans="21:55" ht="12.75">
      <c r="U929" s="129"/>
      <c r="V929" s="129" t="s">
        <v>42</v>
      </c>
      <c r="W929" s="129"/>
      <c r="X929" s="129"/>
      <c r="AH929" s="164"/>
      <c r="AI929" s="201"/>
      <c r="AJ929" s="201"/>
      <c r="AK929" s="201"/>
      <c r="AL929" s="201"/>
      <c r="AM929" s="201"/>
      <c r="AN929" s="201"/>
      <c r="AO929" s="201"/>
      <c r="AP929" s="201"/>
      <c r="AQ929" s="201"/>
      <c r="AR929" s="201"/>
      <c r="AS929" s="201"/>
      <c r="AT929" s="201"/>
      <c r="AU929" s="201"/>
      <c r="AV929" s="201"/>
      <c r="AW929" s="201"/>
      <c r="AX929" s="201"/>
      <c r="AY929" s="201"/>
      <c r="AZ929" s="201"/>
      <c r="BA929" s="201"/>
      <c r="BB929" s="201"/>
      <c r="BC929" s="201"/>
    </row>
    <row r="930" spans="21:55" ht="12.75">
      <c r="U930" s="129"/>
      <c r="V930" s="129" t="s">
        <v>43</v>
      </c>
      <c r="W930" s="206"/>
      <c r="X930" s="129"/>
      <c r="AH930" s="164"/>
      <c r="AI930" s="201"/>
      <c r="AJ930" s="201"/>
      <c r="AK930" s="201"/>
      <c r="AL930" s="201"/>
      <c r="AM930" s="201"/>
      <c r="AN930" s="201"/>
      <c r="AO930" s="201"/>
      <c r="AP930" s="201"/>
      <c r="AQ930" s="201"/>
      <c r="AR930" s="201"/>
      <c r="AS930" s="201"/>
      <c r="AT930" s="201"/>
      <c r="AU930" s="201"/>
      <c r="AV930" s="201"/>
      <c r="AW930" s="201"/>
      <c r="AX930" s="201"/>
      <c r="AY930" s="201"/>
      <c r="AZ930" s="201"/>
      <c r="BA930" s="201"/>
      <c r="BB930" s="201"/>
      <c r="BC930" s="201"/>
    </row>
    <row r="931" spans="21:55" ht="12.75">
      <c r="U931" s="129"/>
      <c r="V931" s="129" t="s">
        <v>44</v>
      </c>
      <c r="W931" s="129"/>
      <c r="X931" s="129"/>
      <c r="AH931" s="164"/>
      <c r="AI931" s="201"/>
      <c r="AJ931" s="201"/>
      <c r="AK931" s="201"/>
      <c r="AL931" s="201"/>
      <c r="AM931" s="201"/>
      <c r="AN931" s="201"/>
      <c r="AO931" s="201"/>
      <c r="AP931" s="201"/>
      <c r="AQ931" s="201"/>
      <c r="AR931" s="201"/>
      <c r="AS931" s="201"/>
      <c r="AT931" s="201"/>
      <c r="AU931" s="201"/>
      <c r="AV931" s="201"/>
      <c r="AW931" s="201"/>
      <c r="AX931" s="201"/>
      <c r="AY931" s="201"/>
      <c r="AZ931" s="201"/>
      <c r="BA931" s="201"/>
      <c r="BB931" s="201"/>
      <c r="BC931" s="201"/>
    </row>
    <row r="932" spans="21:55" ht="12.75">
      <c r="U932" s="129"/>
      <c r="V932" s="129"/>
      <c r="W932" s="129"/>
      <c r="X932" s="129"/>
      <c r="AH932" s="164"/>
      <c r="AI932" s="201"/>
      <c r="AJ932" s="201"/>
      <c r="AK932" s="201"/>
      <c r="AL932" s="201"/>
      <c r="AM932" s="201"/>
      <c r="AN932" s="201"/>
      <c r="AO932" s="201"/>
      <c r="AP932" s="201"/>
      <c r="AQ932" s="201"/>
      <c r="AR932" s="201"/>
      <c r="AS932" s="201"/>
      <c r="AT932" s="201"/>
      <c r="AU932" s="201"/>
      <c r="AV932" s="201"/>
      <c r="AW932" s="201"/>
      <c r="AX932" s="201"/>
      <c r="AY932" s="201"/>
      <c r="AZ932" s="201"/>
      <c r="BA932" s="201"/>
      <c r="BB932" s="201"/>
      <c r="BC932" s="201"/>
    </row>
    <row r="933" spans="21:55" ht="12.75">
      <c r="U933" s="129">
        <v>41</v>
      </c>
      <c r="V933" s="129" t="s">
        <v>17</v>
      </c>
      <c r="W933" s="129"/>
      <c r="X933" s="129"/>
      <c r="AH933" s="164"/>
      <c r="AI933" s="201"/>
      <c r="AJ933" s="201"/>
      <c r="AK933" s="201"/>
      <c r="AL933" s="201"/>
      <c r="AM933" s="201"/>
      <c r="AN933" s="201"/>
      <c r="AO933" s="201"/>
      <c r="AP933" s="201"/>
      <c r="AQ933" s="201"/>
      <c r="AR933" s="201"/>
      <c r="AS933" s="201"/>
      <c r="AT933" s="201"/>
      <c r="AU933" s="201"/>
      <c r="AV933" s="201"/>
      <c r="AW933" s="201"/>
      <c r="AX933" s="201"/>
      <c r="AY933" s="201"/>
      <c r="AZ933" s="201"/>
      <c r="BA933" s="201"/>
      <c r="BB933" s="201"/>
      <c r="BC933" s="201"/>
    </row>
    <row r="934" spans="21:55" ht="12.75">
      <c r="U934" s="129"/>
      <c r="V934" s="129" t="s">
        <v>18</v>
      </c>
      <c r="W934" s="129"/>
      <c r="X934" s="129"/>
      <c r="AH934" s="164"/>
      <c r="AI934" s="201"/>
      <c r="AJ934" s="201"/>
      <c r="AK934" s="201"/>
      <c r="AL934" s="201"/>
      <c r="AM934" s="201"/>
      <c r="AN934" s="201"/>
      <c r="AO934" s="201"/>
      <c r="AP934" s="201"/>
      <c r="AQ934" s="201"/>
      <c r="AR934" s="201"/>
      <c r="AS934" s="201"/>
      <c r="AT934" s="201"/>
      <c r="AU934" s="201"/>
      <c r="AV934" s="201"/>
      <c r="AW934" s="201"/>
      <c r="AX934" s="201"/>
      <c r="AY934" s="201"/>
      <c r="AZ934" s="201"/>
      <c r="BA934" s="201"/>
      <c r="BB934" s="201"/>
      <c r="BC934" s="201"/>
    </row>
    <row r="935" spans="21:55" ht="12.75">
      <c r="U935" s="129"/>
      <c r="V935" s="129" t="s">
        <v>20</v>
      </c>
      <c r="W935" s="129"/>
      <c r="X935" s="129"/>
      <c r="AH935" s="164"/>
      <c r="AI935" s="201"/>
      <c r="AJ935" s="201"/>
      <c r="AK935" s="201"/>
      <c r="AL935" s="201"/>
      <c r="AM935" s="201"/>
      <c r="AN935" s="201"/>
      <c r="AO935" s="201"/>
      <c r="AP935" s="201"/>
      <c r="AQ935" s="201"/>
      <c r="AR935" s="201"/>
      <c r="AS935" s="201"/>
      <c r="AT935" s="201"/>
      <c r="AU935" s="201"/>
      <c r="AV935" s="201"/>
      <c r="AW935" s="201"/>
      <c r="AX935" s="201"/>
      <c r="AY935" s="201"/>
      <c r="AZ935" s="201"/>
      <c r="BA935" s="201"/>
      <c r="BB935" s="201"/>
      <c r="BC935" s="201"/>
    </row>
    <row r="936" spans="21:55" ht="12.75">
      <c r="U936" s="129"/>
      <c r="V936" s="129" t="s">
        <v>22</v>
      </c>
      <c r="W936" s="129"/>
      <c r="X936" s="129"/>
      <c r="AH936" s="164"/>
      <c r="AI936" s="201"/>
      <c r="AJ936" s="201"/>
      <c r="AK936" s="201"/>
      <c r="AL936" s="201"/>
      <c r="AM936" s="201"/>
      <c r="AN936" s="201"/>
      <c r="AO936" s="201"/>
      <c r="AP936" s="201"/>
      <c r="AQ936" s="201"/>
      <c r="AR936" s="201"/>
      <c r="AS936" s="201"/>
      <c r="AT936" s="201"/>
      <c r="AU936" s="201"/>
      <c r="AV936" s="201"/>
      <c r="AW936" s="201"/>
      <c r="AX936" s="201"/>
      <c r="AY936" s="201"/>
      <c r="AZ936" s="201"/>
      <c r="BA936" s="201"/>
      <c r="BB936" s="201"/>
      <c r="BC936" s="201"/>
    </row>
    <row r="937" spans="21:55" ht="12.75">
      <c r="U937" s="129"/>
      <c r="V937" s="129" t="s">
        <v>24</v>
      </c>
      <c r="W937" s="129"/>
      <c r="X937" s="129"/>
      <c r="AH937" s="164"/>
      <c r="AI937" s="201"/>
      <c r="AJ937" s="201"/>
      <c r="AK937" s="201"/>
      <c r="AL937" s="201"/>
      <c r="AM937" s="201"/>
      <c r="AN937" s="201"/>
      <c r="AO937" s="201"/>
      <c r="AP937" s="201"/>
      <c r="AQ937" s="201"/>
      <c r="AR937" s="201"/>
      <c r="AS937" s="201"/>
      <c r="AT937" s="201"/>
      <c r="AU937" s="201"/>
      <c r="AV937" s="201"/>
      <c r="AW937" s="201"/>
      <c r="AX937" s="201"/>
      <c r="AY937" s="201"/>
      <c r="AZ937" s="201"/>
      <c r="BA937" s="201"/>
      <c r="BB937" s="201"/>
      <c r="BC937" s="201"/>
    </row>
    <row r="938" spans="21:55" ht="12.75">
      <c r="U938" s="129"/>
      <c r="V938" s="129" t="s">
        <v>25</v>
      </c>
      <c r="W938" s="129"/>
      <c r="X938" s="129"/>
      <c r="AH938" s="164"/>
      <c r="AI938" s="201"/>
      <c r="AJ938" s="201"/>
      <c r="AK938" s="201"/>
      <c r="AL938" s="201"/>
      <c r="AM938" s="201"/>
      <c r="AN938" s="201"/>
      <c r="AO938" s="201"/>
      <c r="AP938" s="201"/>
      <c r="AQ938" s="201"/>
      <c r="AR938" s="201"/>
      <c r="AS938" s="201"/>
      <c r="AT938" s="201"/>
      <c r="AU938" s="201"/>
      <c r="AV938" s="201"/>
      <c r="AW938" s="201"/>
      <c r="AX938" s="201"/>
      <c r="AY938" s="201"/>
      <c r="AZ938" s="201"/>
      <c r="BA938" s="201"/>
      <c r="BB938" s="201"/>
      <c r="BC938" s="201"/>
    </row>
    <row r="939" spans="21:55" ht="12.75">
      <c r="U939" s="129"/>
      <c r="V939" s="129" t="s">
        <v>26</v>
      </c>
      <c r="W939" s="129"/>
      <c r="X939" s="129"/>
      <c r="AH939" s="164"/>
      <c r="AI939" s="201"/>
      <c r="AJ939" s="201"/>
      <c r="AK939" s="201"/>
      <c r="AL939" s="201"/>
      <c r="AM939" s="201"/>
      <c r="AN939" s="201"/>
      <c r="AO939" s="201"/>
      <c r="AP939" s="201"/>
      <c r="AQ939" s="201"/>
      <c r="AR939" s="201"/>
      <c r="AS939" s="201"/>
      <c r="AT939" s="201"/>
      <c r="AU939" s="201"/>
      <c r="AV939" s="201"/>
      <c r="AW939" s="201"/>
      <c r="AX939" s="201"/>
      <c r="AY939" s="201"/>
      <c r="AZ939" s="201"/>
      <c r="BA939" s="201"/>
      <c r="BB939" s="201"/>
      <c r="BC939" s="201"/>
    </row>
    <row r="940" spans="21:55" ht="12.75">
      <c r="U940" s="129"/>
      <c r="V940" s="129" t="s">
        <v>27</v>
      </c>
      <c r="W940" s="129"/>
      <c r="X940" s="129"/>
      <c r="AH940" s="164"/>
      <c r="AI940" s="201"/>
      <c r="AJ940" s="201"/>
      <c r="AK940" s="201"/>
      <c r="AL940" s="201"/>
      <c r="AM940" s="201"/>
      <c r="AN940" s="201"/>
      <c r="AO940" s="201"/>
      <c r="AP940" s="201"/>
      <c r="AQ940" s="201"/>
      <c r="AR940" s="201"/>
      <c r="AS940" s="201"/>
      <c r="AT940" s="201"/>
      <c r="AU940" s="201"/>
      <c r="AV940" s="201"/>
      <c r="AW940" s="201"/>
      <c r="AX940" s="201"/>
      <c r="AY940" s="201"/>
      <c r="AZ940" s="201"/>
      <c r="BA940" s="201"/>
      <c r="BB940" s="201"/>
      <c r="BC940" s="201"/>
    </row>
    <row r="941" spans="21:55" ht="12.75">
      <c r="U941" s="129"/>
      <c r="V941" s="129" t="s">
        <v>28</v>
      </c>
      <c r="W941" s="129"/>
      <c r="X941" s="129"/>
      <c r="AH941" s="164"/>
      <c r="AI941" s="201"/>
      <c r="AJ941" s="201"/>
      <c r="AK941" s="201"/>
      <c r="AL941" s="201"/>
      <c r="AM941" s="201"/>
      <c r="AN941" s="201"/>
      <c r="AO941" s="201"/>
      <c r="AP941" s="201"/>
      <c r="AQ941" s="201"/>
      <c r="AR941" s="201"/>
      <c r="AS941" s="201"/>
      <c r="AT941" s="201"/>
      <c r="AU941" s="201"/>
      <c r="AV941" s="201"/>
      <c r="AW941" s="201"/>
      <c r="AX941" s="201"/>
      <c r="AY941" s="201"/>
      <c r="AZ941" s="201"/>
      <c r="BA941" s="201"/>
      <c r="BB941" s="201"/>
      <c r="BC941" s="201"/>
    </row>
    <row r="942" spans="21:55" ht="12.75">
      <c r="U942" s="129"/>
      <c r="V942" s="129" t="s">
        <v>29</v>
      </c>
      <c r="W942" s="129"/>
      <c r="X942" s="129"/>
      <c r="AH942" s="164"/>
      <c r="AI942" s="201"/>
      <c r="AJ942" s="201"/>
      <c r="AK942" s="201"/>
      <c r="AL942" s="201"/>
      <c r="AM942" s="201"/>
      <c r="AN942" s="201"/>
      <c r="AO942" s="201"/>
      <c r="AP942" s="201"/>
      <c r="AQ942" s="201"/>
      <c r="AR942" s="201"/>
      <c r="AS942" s="201"/>
      <c r="AT942" s="201"/>
      <c r="AU942" s="201"/>
      <c r="AV942" s="201"/>
      <c r="AW942" s="201"/>
      <c r="AX942" s="201"/>
      <c r="AY942" s="201"/>
      <c r="AZ942" s="201"/>
      <c r="BA942" s="201"/>
      <c r="BB942" s="201"/>
      <c r="BC942" s="201"/>
    </row>
    <row r="943" spans="21:55" ht="12.75">
      <c r="U943" s="129"/>
      <c r="V943" s="129" t="s">
        <v>30</v>
      </c>
      <c r="W943" s="129"/>
      <c r="X943" s="129"/>
      <c r="AH943" s="164"/>
      <c r="AI943" s="201"/>
      <c r="AJ943" s="201"/>
      <c r="AK943" s="201"/>
      <c r="AL943" s="201"/>
      <c r="AM943" s="201"/>
      <c r="AN943" s="201"/>
      <c r="AO943" s="201"/>
      <c r="AP943" s="201"/>
      <c r="AQ943" s="201"/>
      <c r="AR943" s="201"/>
      <c r="AS943" s="201"/>
      <c r="AT943" s="201"/>
      <c r="AU943" s="201"/>
      <c r="AV943" s="201"/>
      <c r="AW943" s="201"/>
      <c r="AX943" s="201"/>
      <c r="AY943" s="201"/>
      <c r="AZ943" s="201"/>
      <c r="BA943" s="201"/>
      <c r="BB943" s="201"/>
      <c r="BC943" s="201"/>
    </row>
    <row r="944" spans="21:55" ht="12.75">
      <c r="U944" s="129"/>
      <c r="V944" s="129" t="s">
        <v>31</v>
      </c>
      <c r="W944" s="129"/>
      <c r="X944" s="129"/>
      <c r="AH944" s="164"/>
      <c r="AI944" s="201"/>
      <c r="AJ944" s="201"/>
      <c r="AK944" s="201"/>
      <c r="AL944" s="201"/>
      <c r="AM944" s="201"/>
      <c r="AN944" s="201"/>
      <c r="AO944" s="201"/>
      <c r="AP944" s="201"/>
      <c r="AQ944" s="201"/>
      <c r="AR944" s="201"/>
      <c r="AS944" s="201"/>
      <c r="AT944" s="201"/>
      <c r="AU944" s="201"/>
      <c r="AV944" s="201"/>
      <c r="AW944" s="201"/>
      <c r="AX944" s="201"/>
      <c r="AY944" s="201"/>
      <c r="AZ944" s="201"/>
      <c r="BA944" s="201"/>
      <c r="BB944" s="201"/>
      <c r="BC944" s="201"/>
    </row>
    <row r="945" spans="21:55" ht="12.75">
      <c r="U945" s="129"/>
      <c r="V945" s="129" t="s">
        <v>32</v>
      </c>
      <c r="W945" s="129"/>
      <c r="X945" s="129"/>
      <c r="AH945" s="164"/>
      <c r="AI945" s="201"/>
      <c r="AJ945" s="201"/>
      <c r="AK945" s="201"/>
      <c r="AL945" s="201"/>
      <c r="AM945" s="201"/>
      <c r="AN945" s="201"/>
      <c r="AO945" s="201"/>
      <c r="AP945" s="201"/>
      <c r="AQ945" s="201"/>
      <c r="AR945" s="201"/>
      <c r="AS945" s="201"/>
      <c r="AT945" s="201"/>
      <c r="AU945" s="201"/>
      <c r="AV945" s="201"/>
      <c r="AW945" s="201"/>
      <c r="AX945" s="201"/>
      <c r="AY945" s="201"/>
      <c r="AZ945" s="201"/>
      <c r="BA945" s="201"/>
      <c r="BB945" s="201"/>
      <c r="BC945" s="201"/>
    </row>
    <row r="946" spans="21:55" ht="12.75">
      <c r="U946" s="129"/>
      <c r="V946" s="129" t="s">
        <v>33</v>
      </c>
      <c r="W946" s="129"/>
      <c r="X946" s="129"/>
      <c r="AH946" s="164"/>
      <c r="AI946" s="201"/>
      <c r="AJ946" s="201"/>
      <c r="AK946" s="201"/>
      <c r="AL946" s="201"/>
      <c r="AM946" s="201"/>
      <c r="AN946" s="201"/>
      <c r="AO946" s="201"/>
      <c r="AP946" s="201"/>
      <c r="AQ946" s="201"/>
      <c r="AR946" s="201"/>
      <c r="AS946" s="201"/>
      <c r="AT946" s="201"/>
      <c r="AU946" s="201"/>
      <c r="AV946" s="201"/>
      <c r="AW946" s="201"/>
      <c r="AX946" s="201"/>
      <c r="AY946" s="201"/>
      <c r="AZ946" s="201"/>
      <c r="BA946" s="201"/>
      <c r="BB946" s="201"/>
      <c r="BC946" s="201"/>
    </row>
    <row r="947" spans="21:55" ht="12.75">
      <c r="U947" s="129"/>
      <c r="V947" s="129" t="s">
        <v>35</v>
      </c>
      <c r="W947" s="129"/>
      <c r="X947" s="129"/>
      <c r="AH947" s="164"/>
      <c r="AI947" s="201"/>
      <c r="AJ947" s="201"/>
      <c r="AK947" s="201"/>
      <c r="AL947" s="201"/>
      <c r="AM947" s="201"/>
      <c r="AN947" s="201"/>
      <c r="AO947" s="201"/>
      <c r="AP947" s="201"/>
      <c r="AQ947" s="201"/>
      <c r="AR947" s="201"/>
      <c r="AS947" s="201"/>
      <c r="AT947" s="201"/>
      <c r="AU947" s="201"/>
      <c r="AV947" s="201"/>
      <c r="AW947" s="201"/>
      <c r="AX947" s="201"/>
      <c r="AY947" s="201"/>
      <c r="AZ947" s="201"/>
      <c r="BA947" s="201"/>
      <c r="BB947" s="201"/>
      <c r="BC947" s="201"/>
    </row>
    <row r="948" spans="21:55" ht="12.75">
      <c r="U948" s="129"/>
      <c r="V948" s="129" t="s">
        <v>37</v>
      </c>
      <c r="W948" s="206"/>
      <c r="X948" s="129"/>
      <c r="AH948" s="164"/>
      <c r="AI948" s="201"/>
      <c r="AJ948" s="201"/>
      <c r="AK948" s="201"/>
      <c r="AL948" s="201"/>
      <c r="AM948" s="201"/>
      <c r="AN948" s="201"/>
      <c r="AO948" s="201"/>
      <c r="AP948" s="201"/>
      <c r="AQ948" s="201"/>
      <c r="AR948" s="201"/>
      <c r="AS948" s="201"/>
      <c r="AT948" s="201"/>
      <c r="AU948" s="201"/>
      <c r="AV948" s="201"/>
      <c r="AW948" s="201"/>
      <c r="AX948" s="201"/>
      <c r="AY948" s="201"/>
      <c r="AZ948" s="201"/>
      <c r="BA948" s="201"/>
      <c r="BB948" s="201"/>
      <c r="BC948" s="201"/>
    </row>
    <row r="949" spans="21:55" ht="12.75">
      <c r="U949" s="129"/>
      <c r="V949" s="129" t="s">
        <v>39</v>
      </c>
      <c r="W949" s="129"/>
      <c r="X949" s="129"/>
      <c r="AH949" s="164"/>
      <c r="AI949" s="201"/>
      <c r="AJ949" s="201"/>
      <c r="AK949" s="201"/>
      <c r="AL949" s="201"/>
      <c r="AM949" s="201"/>
      <c r="AN949" s="201"/>
      <c r="AO949" s="201"/>
      <c r="AP949" s="201"/>
      <c r="AQ949" s="201"/>
      <c r="AR949" s="201"/>
      <c r="AS949" s="201"/>
      <c r="AT949" s="201"/>
      <c r="AU949" s="201"/>
      <c r="AV949" s="201"/>
      <c r="AW949" s="201"/>
      <c r="AX949" s="201"/>
      <c r="AY949" s="201"/>
      <c r="AZ949" s="201"/>
      <c r="BA949" s="201"/>
      <c r="BB949" s="201"/>
      <c r="BC949" s="201"/>
    </row>
    <row r="950" spans="21:55" ht="12.75">
      <c r="U950" s="129"/>
      <c r="V950" s="129" t="s">
        <v>41</v>
      </c>
      <c r="W950" s="129"/>
      <c r="X950" s="129"/>
      <c r="AH950" s="164"/>
      <c r="AI950" s="201"/>
      <c r="AJ950" s="201"/>
      <c r="AK950" s="201"/>
      <c r="AL950" s="201"/>
      <c r="AM950" s="201"/>
      <c r="AN950" s="201"/>
      <c r="AO950" s="201"/>
      <c r="AP950" s="201"/>
      <c r="AQ950" s="201"/>
      <c r="AR950" s="201"/>
      <c r="AS950" s="201"/>
      <c r="AT950" s="201"/>
      <c r="AU950" s="201"/>
      <c r="AV950" s="201"/>
      <c r="AW950" s="201"/>
      <c r="AX950" s="201"/>
      <c r="AY950" s="201"/>
      <c r="AZ950" s="201"/>
      <c r="BA950" s="201"/>
      <c r="BB950" s="201"/>
      <c r="BC950" s="201"/>
    </row>
    <row r="951" spans="21:55" ht="12.75">
      <c r="U951" s="129"/>
      <c r="V951" s="129" t="s">
        <v>42</v>
      </c>
      <c r="W951" s="129"/>
      <c r="X951" s="129"/>
      <c r="AH951" s="164"/>
      <c r="AI951" s="201"/>
      <c r="AJ951" s="201"/>
      <c r="AK951" s="201"/>
      <c r="AL951" s="201"/>
      <c r="AM951" s="201"/>
      <c r="AN951" s="201"/>
      <c r="AO951" s="201"/>
      <c r="AP951" s="201"/>
      <c r="AQ951" s="201"/>
      <c r="AR951" s="201"/>
      <c r="AS951" s="201"/>
      <c r="AT951" s="201"/>
      <c r="AU951" s="201"/>
      <c r="AV951" s="201"/>
      <c r="AW951" s="201"/>
      <c r="AX951" s="201"/>
      <c r="AY951" s="201"/>
      <c r="AZ951" s="201"/>
      <c r="BA951" s="201"/>
      <c r="BB951" s="201"/>
      <c r="BC951" s="201"/>
    </row>
    <row r="952" spans="21:55" ht="12.75">
      <c r="U952" s="129"/>
      <c r="V952" s="129" t="s">
        <v>43</v>
      </c>
      <c r="W952" s="206"/>
      <c r="X952" s="129"/>
      <c r="AH952" s="164"/>
      <c r="AI952" s="201"/>
      <c r="AJ952" s="201"/>
      <c r="AK952" s="201"/>
      <c r="AL952" s="201"/>
      <c r="AM952" s="201"/>
      <c r="AN952" s="201"/>
      <c r="AO952" s="201"/>
      <c r="AP952" s="201"/>
      <c r="AQ952" s="201"/>
      <c r="AR952" s="201"/>
      <c r="AS952" s="201"/>
      <c r="AT952" s="201"/>
      <c r="AU952" s="201"/>
      <c r="AV952" s="201"/>
      <c r="AW952" s="201"/>
      <c r="AX952" s="201"/>
      <c r="AY952" s="201"/>
      <c r="AZ952" s="201"/>
      <c r="BA952" s="201"/>
      <c r="BB952" s="201"/>
      <c r="BC952" s="201"/>
    </row>
    <row r="953" spans="21:55" ht="12.75">
      <c r="U953" s="129"/>
      <c r="V953" s="129" t="s">
        <v>44</v>
      </c>
      <c r="W953" s="129"/>
      <c r="X953" s="129"/>
      <c r="AH953" s="164"/>
      <c r="AI953" s="201"/>
      <c r="AJ953" s="201"/>
      <c r="AK953" s="201"/>
      <c r="AL953" s="201"/>
      <c r="AM953" s="201"/>
      <c r="AN953" s="201"/>
      <c r="AO953" s="201"/>
      <c r="AP953" s="201"/>
      <c r="AQ953" s="201"/>
      <c r="AR953" s="201"/>
      <c r="AS953" s="201"/>
      <c r="AT953" s="201"/>
      <c r="AU953" s="201"/>
      <c r="AV953" s="201"/>
      <c r="AW953" s="201"/>
      <c r="AX953" s="201"/>
      <c r="AY953" s="201"/>
      <c r="AZ953" s="201"/>
      <c r="BA953" s="201"/>
      <c r="BB953" s="201"/>
      <c r="BC953" s="201"/>
    </row>
    <row r="954" spans="21:55" ht="12.75">
      <c r="U954" s="129"/>
      <c r="V954" s="129"/>
      <c r="W954" s="129"/>
      <c r="X954" s="129"/>
      <c r="AH954" s="164"/>
      <c r="AI954" s="201"/>
      <c r="AJ954" s="201"/>
      <c r="AK954" s="201"/>
      <c r="AL954" s="201"/>
      <c r="AM954" s="201"/>
      <c r="AN954" s="201"/>
      <c r="AO954" s="201"/>
      <c r="AP954" s="201"/>
      <c r="AQ954" s="201"/>
      <c r="AR954" s="201"/>
      <c r="AS954" s="201"/>
      <c r="AT954" s="201"/>
      <c r="AU954" s="201"/>
      <c r="AV954" s="201"/>
      <c r="AW954" s="201"/>
      <c r="AX954" s="201"/>
      <c r="AY954" s="201"/>
      <c r="AZ954" s="201"/>
      <c r="BA954" s="201"/>
      <c r="BB954" s="201"/>
      <c r="BC954" s="201"/>
    </row>
    <row r="955" spans="21:55" ht="12.75">
      <c r="U955" s="129">
        <v>42</v>
      </c>
      <c r="V955" s="129" t="s">
        <v>17</v>
      </c>
      <c r="W955" s="129"/>
      <c r="X955" s="129"/>
      <c r="AH955" s="164"/>
      <c r="AI955" s="201"/>
      <c r="AJ955" s="201"/>
      <c r="AK955" s="201"/>
      <c r="AL955" s="201"/>
      <c r="AM955" s="201"/>
      <c r="AN955" s="201"/>
      <c r="AO955" s="201"/>
      <c r="AP955" s="201"/>
      <c r="AQ955" s="201"/>
      <c r="AR955" s="201"/>
      <c r="AS955" s="201"/>
      <c r="AT955" s="201"/>
      <c r="AU955" s="201"/>
      <c r="AV955" s="201"/>
      <c r="AW955" s="201"/>
      <c r="AX955" s="201"/>
      <c r="AY955" s="201"/>
      <c r="AZ955" s="201"/>
      <c r="BA955" s="201"/>
      <c r="BB955" s="201"/>
      <c r="BC955" s="201"/>
    </row>
    <row r="956" spans="21:55" ht="12.75">
      <c r="U956" s="129"/>
      <c r="V956" s="129" t="s">
        <v>18</v>
      </c>
      <c r="W956" s="129"/>
      <c r="X956" s="129"/>
      <c r="AH956" s="164"/>
      <c r="AI956" s="201"/>
      <c r="AJ956" s="201"/>
      <c r="AK956" s="201"/>
      <c r="AL956" s="201"/>
      <c r="AM956" s="201"/>
      <c r="AN956" s="201"/>
      <c r="AO956" s="201"/>
      <c r="AP956" s="201"/>
      <c r="AQ956" s="201"/>
      <c r="AR956" s="201"/>
      <c r="AS956" s="201"/>
      <c r="AT956" s="201"/>
      <c r="AU956" s="201"/>
      <c r="AV956" s="201"/>
      <c r="AW956" s="201"/>
      <c r="AX956" s="201"/>
      <c r="AY956" s="201"/>
      <c r="AZ956" s="201"/>
      <c r="BA956" s="201"/>
      <c r="BB956" s="201"/>
      <c r="BC956" s="201"/>
    </row>
    <row r="957" spans="21:55" ht="12.75">
      <c r="U957" s="129"/>
      <c r="V957" s="129" t="s">
        <v>20</v>
      </c>
      <c r="W957" s="129"/>
      <c r="X957" s="129"/>
      <c r="AH957" s="164"/>
      <c r="AI957" s="201"/>
      <c r="AJ957" s="201"/>
      <c r="AK957" s="201"/>
      <c r="AL957" s="201"/>
      <c r="AM957" s="201"/>
      <c r="AN957" s="201"/>
      <c r="AO957" s="201"/>
      <c r="AP957" s="201"/>
      <c r="AQ957" s="201"/>
      <c r="AR957" s="201"/>
      <c r="AS957" s="201"/>
      <c r="AT957" s="201"/>
      <c r="AU957" s="201"/>
      <c r="AV957" s="201"/>
      <c r="AW957" s="201"/>
      <c r="AX957" s="201"/>
      <c r="AY957" s="201"/>
      <c r="AZ957" s="201"/>
      <c r="BA957" s="201"/>
      <c r="BB957" s="201"/>
      <c r="BC957" s="201"/>
    </row>
    <row r="958" spans="21:55" ht="12.75">
      <c r="U958" s="129"/>
      <c r="V958" s="129" t="s">
        <v>22</v>
      </c>
      <c r="W958" s="129"/>
      <c r="X958" s="129"/>
      <c r="AH958" s="164"/>
      <c r="AI958" s="201"/>
      <c r="AJ958" s="201"/>
      <c r="AK958" s="201"/>
      <c r="AL958" s="201"/>
      <c r="AM958" s="201"/>
      <c r="AN958" s="201"/>
      <c r="AO958" s="201"/>
      <c r="AP958" s="201"/>
      <c r="AQ958" s="201"/>
      <c r="AR958" s="201"/>
      <c r="AS958" s="201"/>
      <c r="AT958" s="201"/>
      <c r="AU958" s="201"/>
      <c r="AV958" s="201"/>
      <c r="AW958" s="201"/>
      <c r="AX958" s="201"/>
      <c r="AY958" s="201"/>
      <c r="AZ958" s="201"/>
      <c r="BA958" s="201"/>
      <c r="BB958" s="201"/>
      <c r="BC958" s="201"/>
    </row>
    <row r="959" spans="21:55" ht="12.75">
      <c r="U959" s="129"/>
      <c r="V959" s="129" t="s">
        <v>24</v>
      </c>
      <c r="W959" s="129"/>
      <c r="X959" s="129"/>
      <c r="AH959" s="164"/>
      <c r="AI959" s="201"/>
      <c r="AJ959" s="201"/>
      <c r="AK959" s="201"/>
      <c r="AL959" s="201"/>
      <c r="AM959" s="201"/>
      <c r="AN959" s="201"/>
      <c r="AO959" s="201"/>
      <c r="AP959" s="201"/>
      <c r="AQ959" s="201"/>
      <c r="AR959" s="201"/>
      <c r="AS959" s="201"/>
      <c r="AT959" s="201"/>
      <c r="AU959" s="201"/>
      <c r="AV959" s="201"/>
      <c r="AW959" s="201"/>
      <c r="AX959" s="201"/>
      <c r="AY959" s="201"/>
      <c r="AZ959" s="201"/>
      <c r="BA959" s="201"/>
      <c r="BB959" s="201"/>
      <c r="BC959" s="201"/>
    </row>
    <row r="960" spans="21:55" ht="12.75">
      <c r="U960" s="129"/>
      <c r="V960" s="129" t="s">
        <v>25</v>
      </c>
      <c r="W960" s="129"/>
      <c r="X960" s="129"/>
      <c r="AH960" s="164"/>
      <c r="AI960" s="201"/>
      <c r="AJ960" s="201"/>
      <c r="AK960" s="201"/>
      <c r="AL960" s="201"/>
      <c r="AM960" s="201"/>
      <c r="AN960" s="201"/>
      <c r="AO960" s="201"/>
      <c r="AP960" s="201"/>
      <c r="AQ960" s="201"/>
      <c r="AR960" s="201"/>
      <c r="AS960" s="201"/>
      <c r="AT960" s="201"/>
      <c r="AU960" s="201"/>
      <c r="AV960" s="201"/>
      <c r="AW960" s="201"/>
      <c r="AX960" s="201"/>
      <c r="AY960" s="201"/>
      <c r="AZ960" s="201"/>
      <c r="BA960" s="201"/>
      <c r="BB960" s="201"/>
      <c r="BC960" s="201"/>
    </row>
    <row r="961" spans="21:55" ht="12.75">
      <c r="U961" s="129"/>
      <c r="V961" s="129" t="s">
        <v>26</v>
      </c>
      <c r="W961" s="129"/>
      <c r="X961" s="129"/>
      <c r="AH961" s="164"/>
      <c r="AI961" s="201"/>
      <c r="AJ961" s="201"/>
      <c r="AK961" s="201"/>
      <c r="AL961" s="201"/>
      <c r="AM961" s="201"/>
      <c r="AN961" s="201"/>
      <c r="AO961" s="201"/>
      <c r="AP961" s="201"/>
      <c r="AQ961" s="201"/>
      <c r="AR961" s="201"/>
      <c r="AS961" s="201"/>
      <c r="AT961" s="201"/>
      <c r="AU961" s="201"/>
      <c r="AV961" s="201"/>
      <c r="AW961" s="201"/>
      <c r="AX961" s="201"/>
      <c r="AY961" s="201"/>
      <c r="AZ961" s="201"/>
      <c r="BA961" s="201"/>
      <c r="BB961" s="201"/>
      <c r="BC961" s="201"/>
    </row>
    <row r="962" spans="21:55" ht="12.75">
      <c r="U962" s="129"/>
      <c r="V962" s="129" t="s">
        <v>27</v>
      </c>
      <c r="W962" s="129"/>
      <c r="X962" s="129"/>
      <c r="AH962" s="164"/>
      <c r="AI962" s="201"/>
      <c r="AJ962" s="201"/>
      <c r="AK962" s="201"/>
      <c r="AL962" s="201"/>
      <c r="AM962" s="201"/>
      <c r="AN962" s="201"/>
      <c r="AO962" s="201"/>
      <c r="AP962" s="201"/>
      <c r="AQ962" s="201"/>
      <c r="AR962" s="201"/>
      <c r="AS962" s="201"/>
      <c r="AT962" s="201"/>
      <c r="AU962" s="201"/>
      <c r="AV962" s="201"/>
      <c r="AW962" s="201"/>
      <c r="AX962" s="201"/>
      <c r="AY962" s="201"/>
      <c r="AZ962" s="201"/>
      <c r="BA962" s="201"/>
      <c r="BB962" s="201"/>
      <c r="BC962" s="201"/>
    </row>
    <row r="963" spans="21:55" ht="12.75">
      <c r="U963" s="129"/>
      <c r="V963" s="129" t="s">
        <v>28</v>
      </c>
      <c r="W963" s="129"/>
      <c r="X963" s="129"/>
      <c r="AH963" s="164"/>
      <c r="AI963" s="201"/>
      <c r="AJ963" s="201"/>
      <c r="AK963" s="201"/>
      <c r="AL963" s="201"/>
      <c r="AM963" s="201"/>
      <c r="AN963" s="201"/>
      <c r="AO963" s="201"/>
      <c r="AP963" s="201"/>
      <c r="AQ963" s="201"/>
      <c r="AR963" s="201"/>
      <c r="AS963" s="201"/>
      <c r="AT963" s="201"/>
      <c r="AU963" s="201"/>
      <c r="AV963" s="201"/>
      <c r="AW963" s="201"/>
      <c r="AX963" s="201"/>
      <c r="AY963" s="201"/>
      <c r="AZ963" s="201"/>
      <c r="BA963" s="201"/>
      <c r="BB963" s="201"/>
      <c r="BC963" s="201"/>
    </row>
    <row r="964" spans="21:55" ht="12.75">
      <c r="U964" s="129"/>
      <c r="V964" s="129" t="s">
        <v>29</v>
      </c>
      <c r="W964" s="129"/>
      <c r="X964" s="129"/>
      <c r="AH964" s="164"/>
      <c r="AI964" s="201"/>
      <c r="AJ964" s="201"/>
      <c r="AK964" s="201"/>
      <c r="AL964" s="201"/>
      <c r="AM964" s="201"/>
      <c r="AN964" s="201"/>
      <c r="AO964" s="201"/>
      <c r="AP964" s="201"/>
      <c r="AQ964" s="201"/>
      <c r="AR964" s="201"/>
      <c r="AS964" s="201"/>
      <c r="AT964" s="201"/>
      <c r="AU964" s="201"/>
      <c r="AV964" s="201"/>
      <c r="AW964" s="201"/>
      <c r="AX964" s="201"/>
      <c r="AY964" s="201"/>
      <c r="AZ964" s="201"/>
      <c r="BA964" s="201"/>
      <c r="BB964" s="201"/>
      <c r="BC964" s="201"/>
    </row>
    <row r="965" spans="21:55" ht="12.75">
      <c r="U965" s="129"/>
      <c r="V965" s="129" t="s">
        <v>30</v>
      </c>
      <c r="W965" s="129"/>
      <c r="X965" s="129"/>
      <c r="AH965" s="164"/>
      <c r="AI965" s="201"/>
      <c r="AJ965" s="201"/>
      <c r="AK965" s="201"/>
      <c r="AL965" s="201"/>
      <c r="AM965" s="201"/>
      <c r="AN965" s="201"/>
      <c r="AO965" s="201"/>
      <c r="AP965" s="201"/>
      <c r="AQ965" s="201"/>
      <c r="AR965" s="201"/>
      <c r="AS965" s="201"/>
      <c r="AT965" s="201"/>
      <c r="AU965" s="201"/>
      <c r="AV965" s="201"/>
      <c r="AW965" s="201"/>
      <c r="AX965" s="201"/>
      <c r="AY965" s="201"/>
      <c r="AZ965" s="201"/>
      <c r="BA965" s="201"/>
      <c r="BB965" s="201"/>
      <c r="BC965" s="201"/>
    </row>
    <row r="966" spans="21:55" ht="12.75">
      <c r="U966" s="129"/>
      <c r="V966" s="129" t="s">
        <v>31</v>
      </c>
      <c r="W966" s="129"/>
      <c r="X966" s="129"/>
      <c r="AH966" s="164"/>
      <c r="AI966" s="201"/>
      <c r="AJ966" s="201"/>
      <c r="AK966" s="201"/>
      <c r="AL966" s="201"/>
      <c r="AM966" s="201"/>
      <c r="AN966" s="201"/>
      <c r="AO966" s="201"/>
      <c r="AP966" s="201"/>
      <c r="AQ966" s="201"/>
      <c r="AR966" s="201"/>
      <c r="AS966" s="201"/>
      <c r="AT966" s="201"/>
      <c r="AU966" s="201"/>
      <c r="AV966" s="201"/>
      <c r="AW966" s="201"/>
      <c r="AX966" s="201"/>
      <c r="AY966" s="201"/>
      <c r="AZ966" s="201"/>
      <c r="BA966" s="201"/>
      <c r="BB966" s="201"/>
      <c r="BC966" s="201"/>
    </row>
    <row r="967" spans="21:55" ht="12.75">
      <c r="U967" s="129"/>
      <c r="V967" s="129" t="s">
        <v>32</v>
      </c>
      <c r="W967" s="129"/>
      <c r="X967" s="129"/>
      <c r="AH967" s="164"/>
      <c r="AI967" s="201"/>
      <c r="AJ967" s="201"/>
      <c r="AK967" s="201"/>
      <c r="AL967" s="201"/>
      <c r="AM967" s="201"/>
      <c r="AN967" s="201"/>
      <c r="AO967" s="201"/>
      <c r="AP967" s="201"/>
      <c r="AQ967" s="201"/>
      <c r="AR967" s="201"/>
      <c r="AS967" s="201"/>
      <c r="AT967" s="201"/>
      <c r="AU967" s="201"/>
      <c r="AV967" s="201"/>
      <c r="AW967" s="201"/>
      <c r="AX967" s="201"/>
      <c r="AY967" s="201"/>
      <c r="AZ967" s="201"/>
      <c r="BA967" s="201"/>
      <c r="BB967" s="201"/>
      <c r="BC967" s="201"/>
    </row>
    <row r="968" spans="21:55" ht="12.75">
      <c r="U968" s="129"/>
      <c r="V968" s="129" t="s">
        <v>33</v>
      </c>
      <c r="W968" s="129"/>
      <c r="X968" s="129"/>
      <c r="AH968" s="164"/>
      <c r="AI968" s="201"/>
      <c r="AJ968" s="201"/>
      <c r="AK968" s="201"/>
      <c r="AL968" s="201"/>
      <c r="AM968" s="201"/>
      <c r="AN968" s="201"/>
      <c r="AO968" s="201"/>
      <c r="AP968" s="201"/>
      <c r="AQ968" s="201"/>
      <c r="AR968" s="201"/>
      <c r="AS968" s="201"/>
      <c r="AT968" s="201"/>
      <c r="AU968" s="201"/>
      <c r="AV968" s="201"/>
      <c r="AW968" s="201"/>
      <c r="AX968" s="201"/>
      <c r="AY968" s="201"/>
      <c r="AZ968" s="201"/>
      <c r="BA968" s="201"/>
      <c r="BB968" s="201"/>
      <c r="BC968" s="201"/>
    </row>
    <row r="969" spans="21:55" ht="12.75">
      <c r="U969" s="129"/>
      <c r="V969" s="129" t="s">
        <v>35</v>
      </c>
      <c r="W969" s="129"/>
      <c r="X969" s="129"/>
      <c r="AH969" s="164"/>
      <c r="AI969" s="201"/>
      <c r="AJ969" s="201"/>
      <c r="AK969" s="201"/>
      <c r="AL969" s="201"/>
      <c r="AM969" s="201"/>
      <c r="AN969" s="201"/>
      <c r="AO969" s="201"/>
      <c r="AP969" s="201"/>
      <c r="AQ969" s="201"/>
      <c r="AR969" s="201"/>
      <c r="AS969" s="201"/>
      <c r="AT969" s="201"/>
      <c r="AU969" s="201"/>
      <c r="AV969" s="201"/>
      <c r="AW969" s="201"/>
      <c r="AX969" s="201"/>
      <c r="AY969" s="201"/>
      <c r="AZ969" s="201"/>
      <c r="BA969" s="201"/>
      <c r="BB969" s="201"/>
      <c r="BC969" s="201"/>
    </row>
    <row r="970" spans="21:55" ht="12.75">
      <c r="U970" s="129"/>
      <c r="V970" s="129" t="s">
        <v>37</v>
      </c>
      <c r="W970" s="206"/>
      <c r="X970" s="129"/>
      <c r="AH970" s="164"/>
      <c r="AI970" s="201"/>
      <c r="AJ970" s="201"/>
      <c r="AK970" s="201"/>
      <c r="AL970" s="201"/>
      <c r="AM970" s="201"/>
      <c r="AN970" s="201"/>
      <c r="AO970" s="201"/>
      <c r="AP970" s="201"/>
      <c r="AQ970" s="201"/>
      <c r="AR970" s="201"/>
      <c r="AS970" s="201"/>
      <c r="AT970" s="201"/>
      <c r="AU970" s="201"/>
      <c r="AV970" s="201"/>
      <c r="AW970" s="201"/>
      <c r="AX970" s="201"/>
      <c r="AY970" s="201"/>
      <c r="AZ970" s="201"/>
      <c r="BA970" s="201"/>
      <c r="BB970" s="201"/>
      <c r="BC970" s="201"/>
    </row>
    <row r="971" spans="21:55" ht="12.75">
      <c r="U971" s="129"/>
      <c r="V971" s="129" t="s">
        <v>39</v>
      </c>
      <c r="W971" s="129"/>
      <c r="X971" s="129"/>
      <c r="AH971" s="164"/>
      <c r="AI971" s="201"/>
      <c r="AJ971" s="201"/>
      <c r="AK971" s="201"/>
      <c r="AL971" s="201"/>
      <c r="AM971" s="201"/>
      <c r="AN971" s="201"/>
      <c r="AO971" s="201"/>
      <c r="AP971" s="201"/>
      <c r="AQ971" s="201"/>
      <c r="AR971" s="201"/>
      <c r="AS971" s="201"/>
      <c r="AT971" s="201"/>
      <c r="AU971" s="201"/>
      <c r="AV971" s="201"/>
      <c r="AW971" s="201"/>
      <c r="AX971" s="201"/>
      <c r="AY971" s="201"/>
      <c r="AZ971" s="201"/>
      <c r="BA971" s="201"/>
      <c r="BB971" s="201"/>
      <c r="BC971" s="201"/>
    </row>
    <row r="972" spans="21:55" ht="12.75">
      <c r="U972" s="129"/>
      <c r="V972" s="129" t="s">
        <v>41</v>
      </c>
      <c r="W972" s="129"/>
      <c r="X972" s="129"/>
      <c r="AH972" s="164"/>
      <c r="AI972" s="201"/>
      <c r="AJ972" s="201"/>
      <c r="AK972" s="201"/>
      <c r="AL972" s="201"/>
      <c r="AM972" s="201"/>
      <c r="AN972" s="201"/>
      <c r="AO972" s="201"/>
      <c r="AP972" s="201"/>
      <c r="AQ972" s="201"/>
      <c r="AR972" s="201"/>
      <c r="AS972" s="201"/>
      <c r="AT972" s="201"/>
      <c r="AU972" s="201"/>
      <c r="AV972" s="201"/>
      <c r="AW972" s="201"/>
      <c r="AX972" s="201"/>
      <c r="AY972" s="201"/>
      <c r="AZ972" s="201"/>
      <c r="BA972" s="201"/>
      <c r="BB972" s="201"/>
      <c r="BC972" s="201"/>
    </row>
    <row r="973" spans="21:55" ht="12.75">
      <c r="U973" s="129"/>
      <c r="V973" s="129" t="s">
        <v>42</v>
      </c>
      <c r="W973" s="129"/>
      <c r="X973" s="129"/>
      <c r="AH973" s="164"/>
      <c r="AI973" s="201"/>
      <c r="AJ973" s="201"/>
      <c r="AK973" s="201"/>
      <c r="AL973" s="201"/>
      <c r="AM973" s="201"/>
      <c r="AN973" s="201"/>
      <c r="AO973" s="201"/>
      <c r="AP973" s="201"/>
      <c r="AQ973" s="201"/>
      <c r="AR973" s="201"/>
      <c r="AS973" s="201"/>
      <c r="AT973" s="201"/>
      <c r="AU973" s="201"/>
      <c r="AV973" s="201"/>
      <c r="AW973" s="201"/>
      <c r="AX973" s="201"/>
      <c r="AY973" s="201"/>
      <c r="AZ973" s="201"/>
      <c r="BA973" s="201"/>
      <c r="BB973" s="201"/>
      <c r="BC973" s="201"/>
    </row>
    <row r="974" spans="21:55" ht="12.75">
      <c r="U974" s="129"/>
      <c r="V974" s="129" t="s">
        <v>43</v>
      </c>
      <c r="W974" s="206"/>
      <c r="X974" s="129"/>
      <c r="AH974" s="164"/>
      <c r="AI974" s="201"/>
      <c r="AJ974" s="201"/>
      <c r="AK974" s="201"/>
      <c r="AL974" s="201"/>
      <c r="AM974" s="201"/>
      <c r="AN974" s="201"/>
      <c r="AO974" s="201"/>
      <c r="AP974" s="201"/>
      <c r="AQ974" s="201"/>
      <c r="AR974" s="201"/>
      <c r="AS974" s="201"/>
      <c r="AT974" s="201"/>
      <c r="AU974" s="201"/>
      <c r="AV974" s="201"/>
      <c r="AW974" s="201"/>
      <c r="AX974" s="201"/>
      <c r="AY974" s="201"/>
      <c r="AZ974" s="201"/>
      <c r="BA974" s="201"/>
      <c r="BB974" s="201"/>
      <c r="BC974" s="201"/>
    </row>
    <row r="975" spans="21:55" ht="12.75">
      <c r="U975" s="129"/>
      <c r="V975" s="129" t="s">
        <v>44</v>
      </c>
      <c r="W975" s="129"/>
      <c r="X975" s="129"/>
      <c r="AH975" s="164"/>
      <c r="AI975" s="201"/>
      <c r="AJ975" s="201"/>
      <c r="AK975" s="201"/>
      <c r="AL975" s="201"/>
      <c r="AM975" s="201"/>
      <c r="AN975" s="201"/>
      <c r="AO975" s="201"/>
      <c r="AP975" s="201"/>
      <c r="AQ975" s="201"/>
      <c r="AR975" s="201"/>
      <c r="AS975" s="201"/>
      <c r="AT975" s="201"/>
      <c r="AU975" s="201"/>
      <c r="AV975" s="201"/>
      <c r="AW975" s="201"/>
      <c r="AX975" s="201"/>
      <c r="AY975" s="201"/>
      <c r="AZ975" s="201"/>
      <c r="BA975" s="201"/>
      <c r="BB975" s="201"/>
      <c r="BC975" s="201"/>
    </row>
    <row r="976" spans="21:55" ht="12.75">
      <c r="U976" s="129"/>
      <c r="V976" s="129"/>
      <c r="W976" s="129"/>
      <c r="X976" s="129"/>
      <c r="AH976" s="164"/>
      <c r="AI976" s="201"/>
      <c r="AJ976" s="201"/>
      <c r="AK976" s="201"/>
      <c r="AL976" s="201"/>
      <c r="AM976" s="201"/>
      <c r="AN976" s="201"/>
      <c r="AO976" s="201"/>
      <c r="AP976" s="201"/>
      <c r="AQ976" s="201"/>
      <c r="AR976" s="201"/>
      <c r="AS976" s="201"/>
      <c r="AT976" s="201"/>
      <c r="AU976" s="201"/>
      <c r="AV976" s="201"/>
      <c r="AW976" s="201"/>
      <c r="AX976" s="201"/>
      <c r="AY976" s="201"/>
      <c r="AZ976" s="201"/>
      <c r="BA976" s="201"/>
      <c r="BB976" s="201"/>
      <c r="BC976" s="201"/>
    </row>
    <row r="977" spans="21:55" ht="12.75">
      <c r="U977" s="129">
        <v>43</v>
      </c>
      <c r="V977" s="129" t="s">
        <v>17</v>
      </c>
      <c r="W977" s="129"/>
      <c r="X977" s="129"/>
      <c r="AH977" s="164"/>
      <c r="AI977" s="201"/>
      <c r="AJ977" s="201"/>
      <c r="AK977" s="201"/>
      <c r="AL977" s="201"/>
      <c r="AM977" s="201"/>
      <c r="AN977" s="201"/>
      <c r="AO977" s="201"/>
      <c r="AP977" s="201"/>
      <c r="AQ977" s="201"/>
      <c r="AR977" s="201"/>
      <c r="AS977" s="201"/>
      <c r="AT977" s="201"/>
      <c r="AU977" s="201"/>
      <c r="AV977" s="201"/>
      <c r="AW977" s="201"/>
      <c r="AX977" s="201"/>
      <c r="AY977" s="201"/>
      <c r="AZ977" s="201"/>
      <c r="BA977" s="201"/>
      <c r="BB977" s="201"/>
      <c r="BC977" s="201"/>
    </row>
    <row r="978" spans="21:55" ht="12.75">
      <c r="U978" s="129"/>
      <c r="V978" s="129" t="s">
        <v>18</v>
      </c>
      <c r="W978" s="129"/>
      <c r="X978" s="129"/>
      <c r="AH978" s="164"/>
      <c r="AI978" s="201"/>
      <c r="AJ978" s="201"/>
      <c r="AK978" s="201"/>
      <c r="AL978" s="201"/>
      <c r="AM978" s="201"/>
      <c r="AN978" s="201"/>
      <c r="AO978" s="201"/>
      <c r="AP978" s="201"/>
      <c r="AQ978" s="201"/>
      <c r="AR978" s="201"/>
      <c r="AS978" s="201"/>
      <c r="AT978" s="201"/>
      <c r="AU978" s="201"/>
      <c r="AV978" s="201"/>
      <c r="AW978" s="201"/>
      <c r="AX978" s="201"/>
      <c r="AY978" s="201"/>
      <c r="AZ978" s="201"/>
      <c r="BA978" s="201"/>
      <c r="BB978" s="201"/>
      <c r="BC978" s="201"/>
    </row>
    <row r="979" spans="21:55" ht="12.75">
      <c r="U979" s="129"/>
      <c r="V979" s="129" t="s">
        <v>20</v>
      </c>
      <c r="W979" s="129"/>
      <c r="X979" s="129"/>
      <c r="AH979" s="164"/>
      <c r="AI979" s="201"/>
      <c r="AJ979" s="201"/>
      <c r="AK979" s="201"/>
      <c r="AL979" s="201"/>
      <c r="AM979" s="201"/>
      <c r="AN979" s="201"/>
      <c r="AO979" s="201"/>
      <c r="AP979" s="201"/>
      <c r="AQ979" s="201"/>
      <c r="AR979" s="201"/>
      <c r="AS979" s="201"/>
      <c r="AT979" s="201"/>
      <c r="AU979" s="201"/>
      <c r="AV979" s="201"/>
      <c r="AW979" s="201"/>
      <c r="AX979" s="201"/>
      <c r="AY979" s="201"/>
      <c r="AZ979" s="201"/>
      <c r="BA979" s="201"/>
      <c r="BB979" s="201"/>
      <c r="BC979" s="201"/>
    </row>
    <row r="980" spans="21:55" ht="12.75">
      <c r="U980" s="129"/>
      <c r="V980" s="129" t="s">
        <v>22</v>
      </c>
      <c r="W980" s="129"/>
      <c r="X980" s="129"/>
      <c r="AH980" s="164"/>
      <c r="AI980" s="201"/>
      <c r="AJ980" s="201"/>
      <c r="AK980" s="201"/>
      <c r="AL980" s="201"/>
      <c r="AM980" s="201"/>
      <c r="AN980" s="201"/>
      <c r="AO980" s="201"/>
      <c r="AP980" s="201"/>
      <c r="AQ980" s="201"/>
      <c r="AR980" s="201"/>
      <c r="AS980" s="201"/>
      <c r="AT980" s="201"/>
      <c r="AU980" s="201"/>
      <c r="AV980" s="201"/>
      <c r="AW980" s="201"/>
      <c r="AX980" s="201"/>
      <c r="AY980" s="201"/>
      <c r="AZ980" s="201"/>
      <c r="BA980" s="201"/>
      <c r="BB980" s="201"/>
      <c r="BC980" s="201"/>
    </row>
    <row r="981" spans="21:55" ht="12.75">
      <c r="U981" s="129"/>
      <c r="V981" s="129" t="s">
        <v>24</v>
      </c>
      <c r="W981" s="129"/>
      <c r="X981" s="129"/>
      <c r="AH981" s="164"/>
      <c r="AI981" s="201"/>
      <c r="AJ981" s="201"/>
      <c r="AK981" s="201"/>
      <c r="AL981" s="201"/>
      <c r="AM981" s="201"/>
      <c r="AN981" s="201"/>
      <c r="AO981" s="201"/>
      <c r="AP981" s="201"/>
      <c r="AQ981" s="201"/>
      <c r="AR981" s="201"/>
      <c r="AS981" s="201"/>
      <c r="AT981" s="201"/>
      <c r="AU981" s="201"/>
      <c r="AV981" s="201"/>
      <c r="AW981" s="201"/>
      <c r="AX981" s="201"/>
      <c r="AY981" s="201"/>
      <c r="AZ981" s="201"/>
      <c r="BA981" s="201"/>
      <c r="BB981" s="201"/>
      <c r="BC981" s="201"/>
    </row>
    <row r="982" spans="21:55" ht="12.75">
      <c r="U982" s="129"/>
      <c r="V982" s="129" t="s">
        <v>25</v>
      </c>
      <c r="W982" s="129"/>
      <c r="X982" s="129"/>
      <c r="AH982" s="164"/>
      <c r="AI982" s="201"/>
      <c r="AJ982" s="201"/>
      <c r="AK982" s="201"/>
      <c r="AL982" s="201"/>
      <c r="AM982" s="201"/>
      <c r="AN982" s="201"/>
      <c r="AO982" s="201"/>
      <c r="AP982" s="201"/>
      <c r="AQ982" s="201"/>
      <c r="AR982" s="201"/>
      <c r="AS982" s="201"/>
      <c r="AT982" s="201"/>
      <c r="AU982" s="201"/>
      <c r="AV982" s="201"/>
      <c r="AW982" s="201"/>
      <c r="AX982" s="201"/>
      <c r="AY982" s="201"/>
      <c r="AZ982" s="201"/>
      <c r="BA982" s="201"/>
      <c r="BB982" s="201"/>
      <c r="BC982" s="201"/>
    </row>
    <row r="983" spans="21:55" ht="12.75">
      <c r="U983" s="129"/>
      <c r="V983" s="129" t="s">
        <v>26</v>
      </c>
      <c r="W983" s="129"/>
      <c r="X983" s="129"/>
      <c r="AH983" s="164"/>
      <c r="AI983" s="201"/>
      <c r="AJ983" s="201"/>
      <c r="AK983" s="201"/>
      <c r="AL983" s="201"/>
      <c r="AM983" s="201"/>
      <c r="AN983" s="201"/>
      <c r="AO983" s="201"/>
      <c r="AP983" s="201"/>
      <c r="AQ983" s="201"/>
      <c r="AR983" s="201"/>
      <c r="AS983" s="201"/>
      <c r="AT983" s="201"/>
      <c r="AU983" s="201"/>
      <c r="AV983" s="201"/>
      <c r="AW983" s="201"/>
      <c r="AX983" s="201"/>
      <c r="AY983" s="201"/>
      <c r="AZ983" s="201"/>
      <c r="BA983" s="201"/>
      <c r="BB983" s="201"/>
      <c r="BC983" s="201"/>
    </row>
    <row r="984" spans="21:55" ht="12.75">
      <c r="U984" s="129"/>
      <c r="V984" s="129" t="s">
        <v>27</v>
      </c>
      <c r="W984" s="129"/>
      <c r="X984" s="129"/>
      <c r="AH984" s="164"/>
      <c r="AI984" s="201"/>
      <c r="AJ984" s="201"/>
      <c r="AK984" s="201"/>
      <c r="AL984" s="201"/>
      <c r="AM984" s="201"/>
      <c r="AN984" s="201"/>
      <c r="AO984" s="201"/>
      <c r="AP984" s="201"/>
      <c r="AQ984" s="201"/>
      <c r="AR984" s="201"/>
      <c r="AS984" s="201"/>
      <c r="AT984" s="201"/>
      <c r="AU984" s="201"/>
      <c r="AV984" s="201"/>
      <c r="AW984" s="201"/>
      <c r="AX984" s="201"/>
      <c r="AY984" s="201"/>
      <c r="AZ984" s="201"/>
      <c r="BA984" s="201"/>
      <c r="BB984" s="201"/>
      <c r="BC984" s="201"/>
    </row>
    <row r="985" spans="21:55" ht="12.75">
      <c r="U985" s="129"/>
      <c r="V985" s="129" t="s">
        <v>28</v>
      </c>
      <c r="W985" s="129"/>
      <c r="X985" s="129"/>
      <c r="AH985" s="164"/>
      <c r="AI985" s="201"/>
      <c r="AJ985" s="201"/>
      <c r="AK985" s="201"/>
      <c r="AL985" s="201"/>
      <c r="AM985" s="201"/>
      <c r="AN985" s="201"/>
      <c r="AO985" s="201"/>
      <c r="AP985" s="201"/>
      <c r="AQ985" s="201"/>
      <c r="AR985" s="201"/>
      <c r="AS985" s="201"/>
      <c r="AT985" s="201"/>
      <c r="AU985" s="201"/>
      <c r="AV985" s="201"/>
      <c r="AW985" s="201"/>
      <c r="AX985" s="201"/>
      <c r="AY985" s="201"/>
      <c r="AZ985" s="201"/>
      <c r="BA985" s="201"/>
      <c r="BB985" s="201"/>
      <c r="BC985" s="201"/>
    </row>
    <row r="986" spans="21:55" ht="12.75">
      <c r="U986" s="129"/>
      <c r="V986" s="129" t="s">
        <v>29</v>
      </c>
      <c r="W986" s="129"/>
      <c r="X986" s="129"/>
      <c r="AH986" s="164"/>
      <c r="AI986" s="201"/>
      <c r="AJ986" s="201"/>
      <c r="AK986" s="201"/>
      <c r="AL986" s="201"/>
      <c r="AM986" s="201"/>
      <c r="AN986" s="201"/>
      <c r="AO986" s="201"/>
      <c r="AP986" s="201"/>
      <c r="AQ986" s="201"/>
      <c r="AR986" s="201"/>
      <c r="AS986" s="201"/>
      <c r="AT986" s="201"/>
      <c r="AU986" s="201"/>
      <c r="AV986" s="201"/>
      <c r="AW986" s="201"/>
      <c r="AX986" s="201"/>
      <c r="AY986" s="201"/>
      <c r="AZ986" s="201"/>
      <c r="BA986" s="201"/>
      <c r="BB986" s="201"/>
      <c r="BC986" s="201"/>
    </row>
    <row r="987" spans="21:55" ht="12.75">
      <c r="U987" s="129"/>
      <c r="V987" s="129" t="s">
        <v>30</v>
      </c>
      <c r="W987" s="129"/>
      <c r="X987" s="129"/>
      <c r="AH987" s="164"/>
      <c r="AI987" s="201"/>
      <c r="AJ987" s="201"/>
      <c r="AK987" s="201"/>
      <c r="AL987" s="201"/>
      <c r="AM987" s="201"/>
      <c r="AN987" s="201"/>
      <c r="AO987" s="201"/>
      <c r="AP987" s="201"/>
      <c r="AQ987" s="201"/>
      <c r="AR987" s="201"/>
      <c r="AS987" s="201"/>
      <c r="AT987" s="201"/>
      <c r="AU987" s="201"/>
      <c r="AV987" s="201"/>
      <c r="AW987" s="201"/>
      <c r="AX987" s="201"/>
      <c r="AY987" s="201"/>
      <c r="AZ987" s="201"/>
      <c r="BA987" s="201"/>
      <c r="BB987" s="201"/>
      <c r="BC987" s="201"/>
    </row>
    <row r="988" spans="21:55" ht="12.75">
      <c r="U988" s="129"/>
      <c r="V988" s="129" t="s">
        <v>31</v>
      </c>
      <c r="W988" s="129"/>
      <c r="X988" s="129"/>
      <c r="AH988" s="164"/>
      <c r="AI988" s="201"/>
      <c r="AJ988" s="201"/>
      <c r="AK988" s="201"/>
      <c r="AL988" s="201"/>
      <c r="AM988" s="201"/>
      <c r="AN988" s="201"/>
      <c r="AO988" s="201"/>
      <c r="AP988" s="201"/>
      <c r="AQ988" s="201"/>
      <c r="AR988" s="201"/>
      <c r="AS988" s="201"/>
      <c r="AT988" s="201"/>
      <c r="AU988" s="201"/>
      <c r="AV988" s="201"/>
      <c r="AW988" s="201"/>
      <c r="AX988" s="201"/>
      <c r="AY988" s="201"/>
      <c r="AZ988" s="201"/>
      <c r="BA988" s="201"/>
      <c r="BB988" s="201"/>
      <c r="BC988" s="201"/>
    </row>
    <row r="989" spans="21:55" ht="12.75">
      <c r="U989" s="129"/>
      <c r="V989" s="129" t="s">
        <v>32</v>
      </c>
      <c r="W989" s="129"/>
      <c r="X989" s="129"/>
      <c r="AH989" s="164"/>
      <c r="AI989" s="201"/>
      <c r="AJ989" s="201"/>
      <c r="AK989" s="201"/>
      <c r="AL989" s="201"/>
      <c r="AM989" s="201"/>
      <c r="AN989" s="201"/>
      <c r="AO989" s="201"/>
      <c r="AP989" s="201"/>
      <c r="AQ989" s="201"/>
      <c r="AR989" s="201"/>
      <c r="AS989" s="201"/>
      <c r="AT989" s="201"/>
      <c r="AU989" s="201"/>
      <c r="AV989" s="201"/>
      <c r="AW989" s="201"/>
      <c r="AX989" s="201"/>
      <c r="AY989" s="201"/>
      <c r="AZ989" s="201"/>
      <c r="BA989" s="201"/>
      <c r="BB989" s="201"/>
      <c r="BC989" s="201"/>
    </row>
    <row r="990" spans="21:55" ht="12.75">
      <c r="U990" s="129"/>
      <c r="V990" s="129" t="s">
        <v>33</v>
      </c>
      <c r="W990" s="129"/>
      <c r="X990" s="129"/>
      <c r="AH990" s="164"/>
      <c r="AI990" s="201"/>
      <c r="AJ990" s="201"/>
      <c r="AK990" s="201"/>
      <c r="AL990" s="201"/>
      <c r="AM990" s="201"/>
      <c r="AN990" s="201"/>
      <c r="AO990" s="201"/>
      <c r="AP990" s="201"/>
      <c r="AQ990" s="201"/>
      <c r="AR990" s="201"/>
      <c r="AS990" s="201"/>
      <c r="AT990" s="201"/>
      <c r="AU990" s="201"/>
      <c r="AV990" s="201"/>
      <c r="AW990" s="201"/>
      <c r="AX990" s="201"/>
      <c r="AY990" s="201"/>
      <c r="AZ990" s="201"/>
      <c r="BA990" s="201"/>
      <c r="BB990" s="201"/>
      <c r="BC990" s="201"/>
    </row>
    <row r="991" spans="21:55" ht="12.75">
      <c r="U991" s="129"/>
      <c r="V991" s="129" t="s">
        <v>35</v>
      </c>
      <c r="W991" s="129"/>
      <c r="X991" s="129"/>
      <c r="AH991" s="164"/>
      <c r="AI991" s="201"/>
      <c r="AJ991" s="201"/>
      <c r="AK991" s="201"/>
      <c r="AL991" s="201"/>
      <c r="AM991" s="201"/>
      <c r="AN991" s="201"/>
      <c r="AO991" s="201"/>
      <c r="AP991" s="201"/>
      <c r="AQ991" s="201"/>
      <c r="AR991" s="201"/>
      <c r="AS991" s="201"/>
      <c r="AT991" s="201"/>
      <c r="AU991" s="201"/>
      <c r="AV991" s="201"/>
      <c r="AW991" s="201"/>
      <c r="AX991" s="201"/>
      <c r="AY991" s="201"/>
      <c r="AZ991" s="201"/>
      <c r="BA991" s="201"/>
      <c r="BB991" s="201"/>
      <c r="BC991" s="201"/>
    </row>
    <row r="992" spans="21:55" ht="12.75">
      <c r="U992" s="129"/>
      <c r="V992" s="129" t="s">
        <v>37</v>
      </c>
      <c r="W992" s="206"/>
      <c r="X992" s="129"/>
      <c r="AH992" s="164"/>
      <c r="AI992" s="201"/>
      <c r="AJ992" s="201"/>
      <c r="AK992" s="201"/>
      <c r="AL992" s="201"/>
      <c r="AM992" s="201"/>
      <c r="AN992" s="201"/>
      <c r="AO992" s="201"/>
      <c r="AP992" s="201"/>
      <c r="AQ992" s="201"/>
      <c r="AR992" s="201"/>
      <c r="AS992" s="201"/>
      <c r="AT992" s="201"/>
      <c r="AU992" s="201"/>
      <c r="AV992" s="201"/>
      <c r="AW992" s="201"/>
      <c r="AX992" s="201"/>
      <c r="AY992" s="201"/>
      <c r="AZ992" s="201"/>
      <c r="BA992" s="201"/>
      <c r="BB992" s="201"/>
      <c r="BC992" s="201"/>
    </row>
    <row r="993" spans="21:55" ht="12.75">
      <c r="U993" s="129"/>
      <c r="V993" s="129" t="s">
        <v>39</v>
      </c>
      <c r="W993" s="129"/>
      <c r="X993" s="129"/>
      <c r="AH993" s="164"/>
      <c r="AI993" s="201"/>
      <c r="AJ993" s="201"/>
      <c r="AK993" s="201"/>
      <c r="AL993" s="201"/>
      <c r="AM993" s="201"/>
      <c r="AN993" s="201"/>
      <c r="AO993" s="201"/>
      <c r="AP993" s="201"/>
      <c r="AQ993" s="201"/>
      <c r="AR993" s="201"/>
      <c r="AS993" s="201"/>
      <c r="AT993" s="201"/>
      <c r="AU993" s="201"/>
      <c r="AV993" s="201"/>
      <c r="AW993" s="201"/>
      <c r="AX993" s="201"/>
      <c r="AY993" s="201"/>
      <c r="AZ993" s="201"/>
      <c r="BA993" s="201"/>
      <c r="BB993" s="201"/>
      <c r="BC993" s="201"/>
    </row>
    <row r="994" spans="21:55" ht="12.75">
      <c r="U994" s="129"/>
      <c r="V994" s="129" t="s">
        <v>41</v>
      </c>
      <c r="W994" s="129"/>
      <c r="X994" s="129"/>
      <c r="AH994" s="164"/>
      <c r="AI994" s="201"/>
      <c r="AJ994" s="201"/>
      <c r="AK994" s="201"/>
      <c r="AL994" s="201"/>
      <c r="AM994" s="201"/>
      <c r="AN994" s="201"/>
      <c r="AO994" s="201"/>
      <c r="AP994" s="201"/>
      <c r="AQ994" s="201"/>
      <c r="AR994" s="201"/>
      <c r="AS994" s="201"/>
      <c r="AT994" s="201"/>
      <c r="AU994" s="201"/>
      <c r="AV994" s="201"/>
      <c r="AW994" s="201"/>
      <c r="AX994" s="201"/>
      <c r="AY994" s="201"/>
      <c r="AZ994" s="201"/>
      <c r="BA994" s="201"/>
      <c r="BB994" s="201"/>
      <c r="BC994" s="201"/>
    </row>
    <row r="995" spans="21:55" ht="12.75">
      <c r="U995" s="129"/>
      <c r="V995" s="129" t="s">
        <v>42</v>
      </c>
      <c r="W995" s="129"/>
      <c r="X995" s="129"/>
      <c r="AH995" s="164"/>
      <c r="AI995" s="201"/>
      <c r="AJ995" s="201"/>
      <c r="AK995" s="201"/>
      <c r="AL995" s="201"/>
      <c r="AM995" s="201"/>
      <c r="AN995" s="201"/>
      <c r="AO995" s="201"/>
      <c r="AP995" s="201"/>
      <c r="AQ995" s="201"/>
      <c r="AR995" s="201"/>
      <c r="AS995" s="201"/>
      <c r="AT995" s="201"/>
      <c r="AU995" s="201"/>
      <c r="AV995" s="201"/>
      <c r="AW995" s="201"/>
      <c r="AX995" s="201"/>
      <c r="AY995" s="201"/>
      <c r="AZ995" s="201"/>
      <c r="BA995" s="201"/>
      <c r="BB995" s="201"/>
      <c r="BC995" s="201"/>
    </row>
    <row r="996" spans="21:55" ht="12.75">
      <c r="U996" s="129"/>
      <c r="V996" s="129" t="s">
        <v>43</v>
      </c>
      <c r="W996" s="206"/>
      <c r="X996" s="129"/>
      <c r="AH996" s="164"/>
      <c r="AI996" s="201"/>
      <c r="AJ996" s="201"/>
      <c r="AK996" s="201"/>
      <c r="AL996" s="201"/>
      <c r="AM996" s="201"/>
      <c r="AN996" s="201"/>
      <c r="AO996" s="201"/>
      <c r="AP996" s="201"/>
      <c r="AQ996" s="201"/>
      <c r="AR996" s="201"/>
      <c r="AS996" s="201"/>
      <c r="AT996" s="201"/>
      <c r="AU996" s="201"/>
      <c r="AV996" s="201"/>
      <c r="AW996" s="201"/>
      <c r="AX996" s="201"/>
      <c r="AY996" s="201"/>
      <c r="AZ996" s="201"/>
      <c r="BA996" s="201"/>
      <c r="BB996" s="201"/>
      <c r="BC996" s="201"/>
    </row>
    <row r="997" spans="21:55" ht="12.75">
      <c r="U997" s="129"/>
      <c r="V997" s="129" t="s">
        <v>44</v>
      </c>
      <c r="W997" s="129"/>
      <c r="X997" s="129"/>
      <c r="AH997" s="164"/>
      <c r="AI997" s="201"/>
      <c r="AJ997" s="201"/>
      <c r="AK997" s="201"/>
      <c r="AL997" s="201"/>
      <c r="AM997" s="201"/>
      <c r="AN997" s="201"/>
      <c r="AO997" s="201"/>
      <c r="AP997" s="201"/>
      <c r="AQ997" s="201"/>
      <c r="AR997" s="201"/>
      <c r="AS997" s="201"/>
      <c r="AT997" s="201"/>
      <c r="AU997" s="201"/>
      <c r="AV997" s="201"/>
      <c r="AW997" s="201"/>
      <c r="AX997" s="201"/>
      <c r="AY997" s="201"/>
      <c r="AZ997" s="201"/>
      <c r="BA997" s="201"/>
      <c r="BB997" s="201"/>
      <c r="BC997" s="201"/>
    </row>
    <row r="998" spans="21:55" ht="12.75">
      <c r="U998" s="129"/>
      <c r="V998" s="129"/>
      <c r="W998" s="129"/>
      <c r="X998" s="129"/>
      <c r="AH998" s="164"/>
      <c r="AI998" s="201"/>
      <c r="AJ998" s="201"/>
      <c r="AK998" s="201"/>
      <c r="AL998" s="201"/>
      <c r="AM998" s="201"/>
      <c r="AN998" s="201"/>
      <c r="AO998" s="201"/>
      <c r="AP998" s="201"/>
      <c r="AQ998" s="201"/>
      <c r="AR998" s="201"/>
      <c r="AS998" s="201"/>
      <c r="AT998" s="201"/>
      <c r="AU998" s="201"/>
      <c r="AV998" s="201"/>
      <c r="AW998" s="201"/>
      <c r="AX998" s="201"/>
      <c r="AY998" s="201"/>
      <c r="AZ998" s="201"/>
      <c r="BA998" s="201"/>
      <c r="BB998" s="201"/>
      <c r="BC998" s="201"/>
    </row>
    <row r="999" spans="21:55" ht="12.75">
      <c r="U999" s="129">
        <v>44</v>
      </c>
      <c r="V999" s="129" t="s">
        <v>17</v>
      </c>
      <c r="W999" s="129"/>
      <c r="X999" s="129"/>
      <c r="AH999" s="164"/>
      <c r="AI999" s="201"/>
      <c r="AJ999" s="201"/>
      <c r="AK999" s="201"/>
      <c r="AL999" s="201"/>
      <c r="AM999" s="201"/>
      <c r="AN999" s="201"/>
      <c r="AO999" s="201"/>
      <c r="AP999" s="201"/>
      <c r="AQ999" s="201"/>
      <c r="AR999" s="201"/>
      <c r="AS999" s="201"/>
      <c r="AT999" s="201"/>
      <c r="AU999" s="201"/>
      <c r="AV999" s="201"/>
      <c r="AW999" s="201"/>
      <c r="AX999" s="201"/>
      <c r="AY999" s="201"/>
      <c r="AZ999" s="201"/>
      <c r="BA999" s="201"/>
      <c r="BB999" s="201"/>
      <c r="BC999" s="201"/>
    </row>
    <row r="1000" spans="21:55" ht="12.75">
      <c r="U1000" s="129"/>
      <c r="V1000" s="129" t="s">
        <v>18</v>
      </c>
      <c r="W1000" s="129"/>
      <c r="X1000" s="129"/>
      <c r="AH1000" s="164"/>
      <c r="AI1000" s="201"/>
      <c r="AJ1000" s="201"/>
      <c r="AK1000" s="201"/>
      <c r="AL1000" s="201"/>
      <c r="AM1000" s="201"/>
      <c r="AN1000" s="201"/>
      <c r="AO1000" s="201"/>
      <c r="AP1000" s="201"/>
      <c r="AQ1000" s="201"/>
      <c r="AR1000" s="201"/>
      <c r="AS1000" s="201"/>
      <c r="AT1000" s="201"/>
      <c r="AU1000" s="201"/>
      <c r="AV1000" s="201"/>
      <c r="AW1000" s="201"/>
      <c r="AX1000" s="201"/>
      <c r="AY1000" s="201"/>
      <c r="AZ1000" s="201"/>
      <c r="BA1000" s="201"/>
      <c r="BB1000" s="201"/>
      <c r="BC1000" s="201"/>
    </row>
    <row r="1001" spans="21:55" ht="12.75">
      <c r="U1001" s="129"/>
      <c r="V1001" s="129" t="s">
        <v>20</v>
      </c>
      <c r="W1001" s="129"/>
      <c r="X1001" s="129"/>
      <c r="AH1001" s="164"/>
      <c r="AI1001" s="201"/>
      <c r="AJ1001" s="201"/>
      <c r="AK1001" s="201"/>
      <c r="AL1001" s="201"/>
      <c r="AM1001" s="201"/>
      <c r="AN1001" s="201"/>
      <c r="AO1001" s="201"/>
      <c r="AP1001" s="201"/>
      <c r="AQ1001" s="201"/>
      <c r="AR1001" s="201"/>
      <c r="AS1001" s="201"/>
      <c r="AT1001" s="201"/>
      <c r="AU1001" s="201"/>
      <c r="AV1001" s="201"/>
      <c r="AW1001" s="201"/>
      <c r="AX1001" s="201"/>
      <c r="AY1001" s="201"/>
      <c r="AZ1001" s="201"/>
      <c r="BA1001" s="201"/>
      <c r="BB1001" s="201"/>
      <c r="BC1001" s="201"/>
    </row>
    <row r="1002" spans="21:55" ht="12.75">
      <c r="U1002" s="129"/>
      <c r="V1002" s="129" t="s">
        <v>22</v>
      </c>
      <c r="W1002" s="129"/>
      <c r="X1002" s="129"/>
      <c r="AH1002" s="164"/>
      <c r="AI1002" s="201"/>
      <c r="AJ1002" s="201"/>
      <c r="AK1002" s="201"/>
      <c r="AL1002" s="201"/>
      <c r="AM1002" s="201"/>
      <c r="AN1002" s="201"/>
      <c r="AO1002" s="201"/>
      <c r="AP1002" s="201"/>
      <c r="AQ1002" s="201"/>
      <c r="AR1002" s="201"/>
      <c r="AS1002" s="201"/>
      <c r="AT1002" s="201"/>
      <c r="AU1002" s="201"/>
      <c r="AV1002" s="201"/>
      <c r="AW1002" s="201"/>
      <c r="AX1002" s="201"/>
      <c r="AY1002" s="201"/>
      <c r="AZ1002" s="201"/>
      <c r="BA1002" s="201"/>
      <c r="BB1002" s="201"/>
      <c r="BC1002" s="201"/>
    </row>
    <row r="1003" spans="21:55" ht="12.75">
      <c r="U1003" s="129"/>
      <c r="V1003" s="129" t="s">
        <v>24</v>
      </c>
      <c r="W1003" s="129"/>
      <c r="X1003" s="129"/>
      <c r="AH1003" s="164"/>
      <c r="AI1003" s="201"/>
      <c r="AJ1003" s="201"/>
      <c r="AK1003" s="201"/>
      <c r="AL1003" s="201"/>
      <c r="AM1003" s="201"/>
      <c r="AN1003" s="201"/>
      <c r="AO1003" s="201"/>
      <c r="AP1003" s="201"/>
      <c r="AQ1003" s="201"/>
      <c r="AR1003" s="201"/>
      <c r="AS1003" s="201"/>
      <c r="AT1003" s="201"/>
      <c r="AU1003" s="201"/>
      <c r="AV1003" s="201"/>
      <c r="AW1003" s="201"/>
      <c r="AX1003" s="201"/>
      <c r="AY1003" s="201"/>
      <c r="AZ1003" s="201"/>
      <c r="BA1003" s="201"/>
      <c r="BB1003" s="201"/>
      <c r="BC1003" s="201"/>
    </row>
    <row r="1004" spans="21:55" ht="12.75">
      <c r="U1004" s="129"/>
      <c r="V1004" s="129" t="s">
        <v>25</v>
      </c>
      <c r="W1004" s="129"/>
      <c r="X1004" s="129"/>
      <c r="AH1004" s="164"/>
      <c r="AI1004" s="201"/>
      <c r="AJ1004" s="201"/>
      <c r="AK1004" s="201"/>
      <c r="AL1004" s="201"/>
      <c r="AM1004" s="201"/>
      <c r="AN1004" s="201"/>
      <c r="AO1004" s="201"/>
      <c r="AP1004" s="201"/>
      <c r="AQ1004" s="201"/>
      <c r="AR1004" s="201"/>
      <c r="AS1004" s="201"/>
      <c r="AT1004" s="201"/>
      <c r="AU1004" s="201"/>
      <c r="AV1004" s="201"/>
      <c r="AW1004" s="201"/>
      <c r="AX1004" s="201"/>
      <c r="AY1004" s="201"/>
      <c r="AZ1004" s="201"/>
      <c r="BA1004" s="201"/>
      <c r="BB1004" s="201"/>
      <c r="BC1004" s="201"/>
    </row>
    <row r="1005" spans="21:55" ht="12.75">
      <c r="U1005" s="129"/>
      <c r="V1005" s="129" t="s">
        <v>26</v>
      </c>
      <c r="W1005" s="129"/>
      <c r="X1005" s="129"/>
      <c r="AH1005" s="164"/>
      <c r="AI1005" s="201"/>
      <c r="AJ1005" s="201"/>
      <c r="AK1005" s="201"/>
      <c r="AL1005" s="201"/>
      <c r="AM1005" s="201"/>
      <c r="AN1005" s="201"/>
      <c r="AO1005" s="201"/>
      <c r="AP1005" s="201"/>
      <c r="AQ1005" s="201"/>
      <c r="AR1005" s="201"/>
      <c r="AS1005" s="201"/>
      <c r="AT1005" s="201"/>
      <c r="AU1005" s="201"/>
      <c r="AV1005" s="201"/>
      <c r="AW1005" s="201"/>
      <c r="AX1005" s="201"/>
      <c r="AY1005" s="201"/>
      <c r="AZ1005" s="201"/>
      <c r="BA1005" s="201"/>
      <c r="BB1005" s="201"/>
      <c r="BC1005" s="201"/>
    </row>
    <row r="1006" spans="21:55" ht="12.75">
      <c r="U1006" s="129"/>
      <c r="V1006" s="129" t="s">
        <v>27</v>
      </c>
      <c r="W1006" s="129"/>
      <c r="X1006" s="129"/>
      <c r="AH1006" s="164"/>
      <c r="AI1006" s="201"/>
      <c r="AJ1006" s="201"/>
      <c r="AK1006" s="201"/>
      <c r="AL1006" s="201"/>
      <c r="AM1006" s="201"/>
      <c r="AN1006" s="201"/>
      <c r="AO1006" s="201"/>
      <c r="AP1006" s="201"/>
      <c r="AQ1006" s="201"/>
      <c r="AR1006" s="201"/>
      <c r="AS1006" s="201"/>
      <c r="AT1006" s="201"/>
      <c r="AU1006" s="201"/>
      <c r="AV1006" s="201"/>
      <c r="AW1006" s="201"/>
      <c r="AX1006" s="201"/>
      <c r="AY1006" s="201"/>
      <c r="AZ1006" s="201"/>
      <c r="BA1006" s="201"/>
      <c r="BB1006" s="201"/>
      <c r="BC1006" s="201"/>
    </row>
    <row r="1007" spans="21:55" ht="12.75">
      <c r="U1007" s="129"/>
      <c r="V1007" s="129" t="s">
        <v>28</v>
      </c>
      <c r="W1007" s="129"/>
      <c r="X1007" s="129"/>
      <c r="AH1007" s="164"/>
      <c r="AI1007" s="201"/>
      <c r="AJ1007" s="201"/>
      <c r="AK1007" s="201"/>
      <c r="AL1007" s="201"/>
      <c r="AM1007" s="201"/>
      <c r="AN1007" s="201"/>
      <c r="AO1007" s="201"/>
      <c r="AP1007" s="201"/>
      <c r="AQ1007" s="201"/>
      <c r="AR1007" s="201"/>
      <c r="AS1007" s="201"/>
      <c r="AT1007" s="201"/>
      <c r="AU1007" s="201"/>
      <c r="AV1007" s="201"/>
      <c r="AW1007" s="201"/>
      <c r="AX1007" s="201"/>
      <c r="AY1007" s="201"/>
      <c r="AZ1007" s="201"/>
      <c r="BA1007" s="201"/>
      <c r="BB1007" s="201"/>
      <c r="BC1007" s="201"/>
    </row>
    <row r="1008" spans="21:55" ht="12.75">
      <c r="U1008" s="129"/>
      <c r="V1008" s="129" t="s">
        <v>29</v>
      </c>
      <c r="W1008" s="129"/>
      <c r="X1008" s="129"/>
      <c r="AH1008" s="164"/>
      <c r="AI1008" s="201"/>
      <c r="AJ1008" s="201"/>
      <c r="AK1008" s="201"/>
      <c r="AL1008" s="201"/>
      <c r="AM1008" s="201"/>
      <c r="AN1008" s="201"/>
      <c r="AO1008" s="201"/>
      <c r="AP1008" s="201"/>
      <c r="AQ1008" s="201"/>
      <c r="AR1008" s="201"/>
      <c r="AS1008" s="201"/>
      <c r="AT1008" s="201"/>
      <c r="AU1008" s="201"/>
      <c r="AV1008" s="201"/>
      <c r="AW1008" s="201"/>
      <c r="AX1008" s="201"/>
      <c r="AY1008" s="201"/>
      <c r="AZ1008" s="201"/>
      <c r="BA1008" s="201"/>
      <c r="BB1008" s="201"/>
      <c r="BC1008" s="201"/>
    </row>
    <row r="1009" spans="21:55" ht="12.75">
      <c r="U1009" s="129"/>
      <c r="V1009" s="129" t="s">
        <v>30</v>
      </c>
      <c r="W1009" s="129"/>
      <c r="X1009" s="129"/>
      <c r="AH1009" s="164"/>
      <c r="AI1009" s="201"/>
      <c r="AJ1009" s="201"/>
      <c r="AK1009" s="201"/>
      <c r="AL1009" s="201"/>
      <c r="AM1009" s="201"/>
      <c r="AN1009" s="201"/>
      <c r="AO1009" s="201"/>
      <c r="AP1009" s="201"/>
      <c r="AQ1009" s="201"/>
      <c r="AR1009" s="201"/>
      <c r="AS1009" s="201"/>
      <c r="AT1009" s="201"/>
      <c r="AU1009" s="201"/>
      <c r="AV1009" s="201"/>
      <c r="AW1009" s="201"/>
      <c r="AX1009" s="201"/>
      <c r="AY1009" s="201"/>
      <c r="AZ1009" s="201"/>
      <c r="BA1009" s="201"/>
      <c r="BB1009" s="201"/>
      <c r="BC1009" s="201"/>
    </row>
    <row r="1010" spans="21:55" ht="12.75">
      <c r="U1010" s="129"/>
      <c r="V1010" s="129" t="s">
        <v>31</v>
      </c>
      <c r="W1010" s="129"/>
      <c r="X1010" s="129"/>
      <c r="AH1010" s="164"/>
      <c r="AI1010" s="201"/>
      <c r="AJ1010" s="201"/>
      <c r="AK1010" s="201"/>
      <c r="AL1010" s="201"/>
      <c r="AM1010" s="201"/>
      <c r="AN1010" s="201"/>
      <c r="AO1010" s="201"/>
      <c r="AP1010" s="201"/>
      <c r="AQ1010" s="201"/>
      <c r="AR1010" s="201"/>
      <c r="AS1010" s="201"/>
      <c r="AT1010" s="201"/>
      <c r="AU1010" s="201"/>
      <c r="AV1010" s="201"/>
      <c r="AW1010" s="201"/>
      <c r="AX1010" s="201"/>
      <c r="AY1010" s="201"/>
      <c r="AZ1010" s="201"/>
      <c r="BA1010" s="201"/>
      <c r="BB1010" s="201"/>
      <c r="BC1010" s="201"/>
    </row>
    <row r="1011" spans="21:55" ht="12.75">
      <c r="U1011" s="129"/>
      <c r="V1011" s="129" t="s">
        <v>32</v>
      </c>
      <c r="W1011" s="129"/>
      <c r="X1011" s="129"/>
      <c r="AH1011" s="164"/>
      <c r="AI1011" s="201"/>
      <c r="AJ1011" s="201"/>
      <c r="AK1011" s="201"/>
      <c r="AL1011" s="201"/>
      <c r="AM1011" s="201"/>
      <c r="AN1011" s="201"/>
      <c r="AO1011" s="201"/>
      <c r="AP1011" s="201"/>
      <c r="AQ1011" s="201"/>
      <c r="AR1011" s="201"/>
      <c r="AS1011" s="201"/>
      <c r="AT1011" s="201"/>
      <c r="AU1011" s="201"/>
      <c r="AV1011" s="201"/>
      <c r="AW1011" s="201"/>
      <c r="AX1011" s="201"/>
      <c r="AY1011" s="201"/>
      <c r="AZ1011" s="201"/>
      <c r="BA1011" s="201"/>
      <c r="BB1011" s="201"/>
      <c r="BC1011" s="201"/>
    </row>
    <row r="1012" spans="21:55" ht="12.75">
      <c r="U1012" s="129"/>
      <c r="V1012" s="129" t="s">
        <v>33</v>
      </c>
      <c r="W1012" s="129"/>
      <c r="X1012" s="129"/>
      <c r="AH1012" s="164"/>
      <c r="AI1012" s="201"/>
      <c r="AJ1012" s="201"/>
      <c r="AK1012" s="201"/>
      <c r="AL1012" s="201"/>
      <c r="AM1012" s="201"/>
      <c r="AN1012" s="201"/>
      <c r="AO1012" s="201"/>
      <c r="AP1012" s="201"/>
      <c r="AQ1012" s="201"/>
      <c r="AR1012" s="201"/>
      <c r="AS1012" s="201"/>
      <c r="AT1012" s="201"/>
      <c r="AU1012" s="201"/>
      <c r="AV1012" s="201"/>
      <c r="AW1012" s="201"/>
      <c r="AX1012" s="201"/>
      <c r="AY1012" s="201"/>
      <c r="AZ1012" s="201"/>
      <c r="BA1012" s="201"/>
      <c r="BB1012" s="201"/>
      <c r="BC1012" s="201"/>
    </row>
    <row r="1013" spans="21:55" ht="12.75">
      <c r="U1013" s="129"/>
      <c r="V1013" s="129" t="s">
        <v>35</v>
      </c>
      <c r="W1013" s="129"/>
      <c r="X1013" s="129"/>
      <c r="AH1013" s="164"/>
      <c r="AI1013" s="201"/>
      <c r="AJ1013" s="201"/>
      <c r="AK1013" s="201"/>
      <c r="AL1013" s="201"/>
      <c r="AM1013" s="201"/>
      <c r="AN1013" s="201"/>
      <c r="AO1013" s="201"/>
      <c r="AP1013" s="201"/>
      <c r="AQ1013" s="201"/>
      <c r="AR1013" s="201"/>
      <c r="AS1013" s="201"/>
      <c r="AT1013" s="201"/>
      <c r="AU1013" s="201"/>
      <c r="AV1013" s="201"/>
      <c r="AW1013" s="201"/>
      <c r="AX1013" s="201"/>
      <c r="AY1013" s="201"/>
      <c r="AZ1013" s="201"/>
      <c r="BA1013" s="201"/>
      <c r="BB1013" s="201"/>
      <c r="BC1013" s="201"/>
    </row>
    <row r="1014" spans="21:55" ht="12.75">
      <c r="U1014" s="129"/>
      <c r="V1014" s="129" t="s">
        <v>37</v>
      </c>
      <c r="W1014" s="206"/>
      <c r="X1014" s="129"/>
      <c r="AH1014" s="164"/>
      <c r="AI1014" s="201"/>
      <c r="AJ1014" s="201"/>
      <c r="AK1014" s="201"/>
      <c r="AL1014" s="201"/>
      <c r="AM1014" s="201"/>
      <c r="AN1014" s="201"/>
      <c r="AO1014" s="201"/>
      <c r="AP1014" s="201"/>
      <c r="AQ1014" s="201"/>
      <c r="AR1014" s="201"/>
      <c r="AS1014" s="201"/>
      <c r="AT1014" s="201"/>
      <c r="AU1014" s="201"/>
      <c r="AV1014" s="201"/>
      <c r="AW1014" s="201"/>
      <c r="AX1014" s="201"/>
      <c r="AY1014" s="201"/>
      <c r="AZ1014" s="201"/>
      <c r="BA1014" s="201"/>
      <c r="BB1014" s="201"/>
      <c r="BC1014" s="201"/>
    </row>
    <row r="1015" spans="21:55" ht="12.75">
      <c r="U1015" s="129"/>
      <c r="V1015" s="129" t="s">
        <v>39</v>
      </c>
      <c r="W1015" s="129"/>
      <c r="X1015" s="129"/>
      <c r="AH1015" s="164"/>
      <c r="AI1015" s="201"/>
      <c r="AJ1015" s="201"/>
      <c r="AK1015" s="201"/>
      <c r="AL1015" s="201"/>
      <c r="AM1015" s="201"/>
      <c r="AN1015" s="201"/>
      <c r="AO1015" s="201"/>
      <c r="AP1015" s="201"/>
      <c r="AQ1015" s="201"/>
      <c r="AR1015" s="201"/>
      <c r="AS1015" s="201"/>
      <c r="AT1015" s="201"/>
      <c r="AU1015" s="201"/>
      <c r="AV1015" s="201"/>
      <c r="AW1015" s="201"/>
      <c r="AX1015" s="201"/>
      <c r="AY1015" s="201"/>
      <c r="AZ1015" s="201"/>
      <c r="BA1015" s="201"/>
      <c r="BB1015" s="201"/>
      <c r="BC1015" s="201"/>
    </row>
    <row r="1016" spans="21:55" ht="12.75">
      <c r="U1016" s="129"/>
      <c r="V1016" s="129" t="s">
        <v>41</v>
      </c>
      <c r="W1016" s="129"/>
      <c r="X1016" s="129"/>
      <c r="AH1016" s="164"/>
      <c r="AI1016" s="201"/>
      <c r="AJ1016" s="201"/>
      <c r="AK1016" s="201"/>
      <c r="AL1016" s="201"/>
      <c r="AM1016" s="201"/>
      <c r="AN1016" s="201"/>
      <c r="AO1016" s="201"/>
      <c r="AP1016" s="201"/>
      <c r="AQ1016" s="201"/>
      <c r="AR1016" s="201"/>
      <c r="AS1016" s="201"/>
      <c r="AT1016" s="201"/>
      <c r="AU1016" s="201"/>
      <c r="AV1016" s="201"/>
      <c r="AW1016" s="201"/>
      <c r="AX1016" s="201"/>
      <c r="AY1016" s="201"/>
      <c r="AZ1016" s="201"/>
      <c r="BA1016" s="201"/>
      <c r="BB1016" s="201"/>
      <c r="BC1016" s="201"/>
    </row>
    <row r="1017" spans="21:55" ht="12.75">
      <c r="U1017" s="129"/>
      <c r="V1017" s="129" t="s">
        <v>42</v>
      </c>
      <c r="W1017" s="129"/>
      <c r="X1017" s="129"/>
      <c r="AH1017" s="164"/>
      <c r="AI1017" s="201"/>
      <c r="AJ1017" s="201"/>
      <c r="AK1017" s="201"/>
      <c r="AL1017" s="201"/>
      <c r="AM1017" s="201"/>
      <c r="AN1017" s="201"/>
      <c r="AO1017" s="201"/>
      <c r="AP1017" s="201"/>
      <c r="AQ1017" s="201"/>
      <c r="AR1017" s="201"/>
      <c r="AS1017" s="201"/>
      <c r="AT1017" s="201"/>
      <c r="AU1017" s="201"/>
      <c r="AV1017" s="201"/>
      <c r="AW1017" s="201"/>
      <c r="AX1017" s="201"/>
      <c r="AY1017" s="201"/>
      <c r="AZ1017" s="201"/>
      <c r="BA1017" s="201"/>
      <c r="BB1017" s="201"/>
      <c r="BC1017" s="201"/>
    </row>
    <row r="1018" spans="21:55" ht="12.75">
      <c r="U1018" s="129"/>
      <c r="V1018" s="129" t="s">
        <v>43</v>
      </c>
      <c r="W1018" s="206"/>
      <c r="X1018" s="129"/>
      <c r="AH1018" s="164"/>
      <c r="AI1018" s="201"/>
      <c r="AJ1018" s="201"/>
      <c r="AK1018" s="201"/>
      <c r="AL1018" s="201"/>
      <c r="AM1018" s="201"/>
      <c r="AN1018" s="201"/>
      <c r="AO1018" s="201"/>
      <c r="AP1018" s="201"/>
      <c r="AQ1018" s="201"/>
      <c r="AR1018" s="201"/>
      <c r="AS1018" s="201"/>
      <c r="AT1018" s="201"/>
      <c r="AU1018" s="201"/>
      <c r="AV1018" s="201"/>
      <c r="AW1018" s="201"/>
      <c r="AX1018" s="201"/>
      <c r="AY1018" s="201"/>
      <c r="AZ1018" s="201"/>
      <c r="BA1018" s="201"/>
      <c r="BB1018" s="201"/>
      <c r="BC1018" s="201"/>
    </row>
    <row r="1019" spans="21:55" ht="12.75">
      <c r="U1019" s="129"/>
      <c r="V1019" s="129" t="s">
        <v>44</v>
      </c>
      <c r="W1019" s="129"/>
      <c r="X1019" s="129"/>
      <c r="AH1019" s="164" t="str">
        <f ca="1">IFERROR(__xludf.DUMMYFUNCTION("importrange(""https://docs.google.com/spreadsheets/d/1u97md6xa3RGFxjBzyvlAFiJAl4ZF8pOOyfqjx0aXyZs/edit#gid=0"",""Лист1!A1"")"),"команда профессионалов")</f>
        <v>команда профессионалов</v>
      </c>
      <c r="AI1019" s="201"/>
      <c r="AJ1019" s="201"/>
      <c r="AK1019" s="201"/>
      <c r="AL1019" s="201"/>
      <c r="AM1019" s="201"/>
      <c r="AN1019" s="201"/>
      <c r="AO1019" s="201"/>
      <c r="AP1019" s="201"/>
      <c r="AQ1019" s="201"/>
      <c r="AR1019" s="201"/>
      <c r="AS1019" s="201"/>
      <c r="AT1019" s="201"/>
      <c r="AU1019" s="201"/>
      <c r="AV1019" s="201"/>
      <c r="AW1019" s="201"/>
      <c r="AX1019" s="201"/>
      <c r="AY1019" s="201"/>
      <c r="AZ1019" s="201"/>
      <c r="BA1019" s="201"/>
      <c r="BB1019" s="201"/>
      <c r="BC1019" s="201"/>
    </row>
    <row r="1020" spans="21:55" ht="12.75">
      <c r="U1020" s="129"/>
      <c r="V1020" s="129"/>
      <c r="W1020" s="129"/>
      <c r="X1020" s="129"/>
      <c r="AH1020" s="207" t="e">
        <f>#REF!</f>
        <v>#REF!</v>
      </c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  <c r="AX1020" s="208"/>
      <c r="AY1020" s="208"/>
      <c r="AZ1020" s="208"/>
      <c r="BA1020" s="208"/>
      <c r="BB1020" s="208"/>
      <c r="BC1020" s="208"/>
    </row>
    <row r="1021" spans="21:55" ht="12.75">
      <c r="U1021" s="129">
        <v>45</v>
      </c>
      <c r="V1021" s="129" t="s">
        <v>17</v>
      </c>
      <c r="W1021" s="129"/>
      <c r="X1021" s="129"/>
      <c r="AH1021" s="164"/>
      <c r="AI1021" s="201"/>
      <c r="AJ1021" s="201"/>
      <c r="AK1021" s="201"/>
      <c r="AL1021" s="201"/>
      <c r="AM1021" s="201"/>
      <c r="AN1021" s="201"/>
      <c r="AO1021" s="201"/>
      <c r="AP1021" s="201"/>
      <c r="AQ1021" s="201"/>
      <c r="AR1021" s="201"/>
      <c r="AS1021" s="201"/>
      <c r="AT1021" s="201"/>
      <c r="AU1021" s="201"/>
      <c r="AV1021" s="201"/>
      <c r="AW1021" s="201"/>
      <c r="AX1021" s="201"/>
      <c r="AY1021" s="201"/>
      <c r="AZ1021" s="201"/>
      <c r="BA1021" s="201"/>
      <c r="BB1021" s="201"/>
      <c r="BC1021" s="201"/>
    </row>
    <row r="1022" spans="21:55" ht="12.75">
      <c r="U1022" s="129"/>
      <c r="V1022" s="129" t="s">
        <v>18</v>
      </c>
      <c r="W1022" s="129"/>
      <c r="X1022" s="129"/>
      <c r="AH1022" s="164"/>
      <c r="AI1022" s="201"/>
      <c r="AJ1022" s="201"/>
      <c r="AK1022" s="201"/>
      <c r="AL1022" s="201"/>
      <c r="AM1022" s="201"/>
      <c r="AN1022" s="201"/>
      <c r="AO1022" s="201"/>
      <c r="AP1022" s="201"/>
      <c r="AQ1022" s="201"/>
      <c r="AR1022" s="201"/>
      <c r="AS1022" s="201"/>
      <c r="AT1022" s="201"/>
      <c r="AU1022" s="201"/>
      <c r="AV1022" s="201"/>
      <c r="AW1022" s="201"/>
      <c r="AX1022" s="201"/>
      <c r="AY1022" s="201"/>
      <c r="AZ1022" s="201"/>
      <c r="BA1022" s="201"/>
      <c r="BB1022" s="201"/>
      <c r="BC1022" s="201"/>
    </row>
    <row r="1023" spans="21:55" ht="12.75">
      <c r="U1023" s="129"/>
      <c r="V1023" s="129" t="s">
        <v>20</v>
      </c>
      <c r="W1023" s="129"/>
      <c r="X1023" s="129"/>
      <c r="AH1023" s="164"/>
      <c r="AI1023" s="201"/>
      <c r="AJ1023" s="201"/>
      <c r="AK1023" s="201"/>
      <c r="AL1023" s="201"/>
      <c r="AM1023" s="201"/>
      <c r="AN1023" s="201"/>
      <c r="AO1023" s="201"/>
      <c r="AP1023" s="201"/>
      <c r="AQ1023" s="201"/>
      <c r="AR1023" s="201"/>
      <c r="AS1023" s="201"/>
      <c r="AT1023" s="201"/>
      <c r="AU1023" s="201"/>
      <c r="AV1023" s="201"/>
      <c r="AW1023" s="201"/>
      <c r="AX1023" s="201"/>
      <c r="AY1023" s="201"/>
      <c r="AZ1023" s="201"/>
      <c r="BA1023" s="201"/>
      <c r="BB1023" s="201"/>
      <c r="BC1023" s="201"/>
    </row>
    <row r="1024" spans="21:55" ht="12.75">
      <c r="U1024" s="129"/>
      <c r="V1024" s="129" t="s">
        <v>22</v>
      </c>
      <c r="W1024" s="129"/>
      <c r="X1024" s="129"/>
      <c r="AH1024" s="164"/>
      <c r="AI1024" s="201"/>
      <c r="AJ1024" s="201"/>
      <c r="AK1024" s="201"/>
      <c r="AL1024" s="201"/>
      <c r="AM1024" s="201"/>
      <c r="AN1024" s="201"/>
      <c r="AO1024" s="201"/>
      <c r="AP1024" s="201"/>
      <c r="AQ1024" s="201"/>
      <c r="AR1024" s="201"/>
      <c r="AS1024" s="201"/>
      <c r="AT1024" s="201"/>
      <c r="AU1024" s="201"/>
      <c r="AV1024" s="201"/>
      <c r="AW1024" s="201"/>
      <c r="AX1024" s="201"/>
      <c r="AY1024" s="201"/>
      <c r="AZ1024" s="201"/>
      <c r="BA1024" s="201"/>
      <c r="BB1024" s="201"/>
      <c r="BC1024" s="201"/>
    </row>
    <row r="1025" spans="21:55" ht="12.75">
      <c r="U1025" s="129"/>
      <c r="V1025" s="129" t="s">
        <v>24</v>
      </c>
      <c r="W1025" s="129"/>
      <c r="X1025" s="129"/>
      <c r="AH1025" s="164"/>
      <c r="AI1025" s="201"/>
      <c r="AJ1025" s="201"/>
      <c r="AK1025" s="201"/>
      <c r="AL1025" s="201"/>
      <c r="AM1025" s="201"/>
      <c r="AN1025" s="201"/>
      <c r="AO1025" s="201"/>
      <c r="AP1025" s="201"/>
      <c r="AQ1025" s="201"/>
      <c r="AR1025" s="201"/>
      <c r="AS1025" s="201"/>
      <c r="AT1025" s="201"/>
      <c r="AU1025" s="201"/>
      <c r="AV1025" s="201"/>
      <c r="AW1025" s="201"/>
      <c r="AX1025" s="201"/>
      <c r="AY1025" s="201"/>
      <c r="AZ1025" s="201"/>
      <c r="BA1025" s="201"/>
      <c r="BB1025" s="201"/>
      <c r="BC1025" s="201"/>
    </row>
    <row r="1026" spans="21:55" ht="12.75">
      <c r="U1026" s="129"/>
      <c r="V1026" s="129" t="s">
        <v>25</v>
      </c>
      <c r="W1026" s="129"/>
      <c r="X1026" s="129"/>
      <c r="AH1026" s="164"/>
      <c r="AI1026" s="201"/>
      <c r="AJ1026" s="201"/>
      <c r="AK1026" s="201"/>
      <c r="AL1026" s="201"/>
      <c r="AM1026" s="201"/>
      <c r="AN1026" s="201"/>
      <c r="AO1026" s="201"/>
      <c r="AP1026" s="201"/>
      <c r="AQ1026" s="201"/>
      <c r="AR1026" s="201"/>
      <c r="AS1026" s="201"/>
      <c r="AT1026" s="201"/>
      <c r="AU1026" s="201"/>
      <c r="AV1026" s="201"/>
      <c r="AW1026" s="201"/>
      <c r="AX1026" s="201"/>
      <c r="AY1026" s="201"/>
      <c r="AZ1026" s="201"/>
      <c r="BA1026" s="201"/>
      <c r="BB1026" s="201"/>
      <c r="BC1026" s="201"/>
    </row>
    <row r="1027" spans="21:55" ht="12.75">
      <c r="U1027" s="129"/>
      <c r="V1027" s="129" t="s">
        <v>26</v>
      </c>
      <c r="W1027" s="129"/>
      <c r="X1027" s="129"/>
      <c r="AH1027" s="164"/>
      <c r="AI1027" s="201"/>
      <c r="AJ1027" s="201"/>
      <c r="AK1027" s="201"/>
      <c r="AL1027" s="201"/>
      <c r="AM1027" s="201"/>
      <c r="AN1027" s="201"/>
      <c r="AO1027" s="201"/>
      <c r="AP1027" s="201"/>
      <c r="AQ1027" s="201"/>
      <c r="AR1027" s="201"/>
      <c r="AS1027" s="201"/>
      <c r="AT1027" s="201"/>
      <c r="AU1027" s="201"/>
      <c r="AV1027" s="201"/>
      <c r="AW1027" s="201"/>
      <c r="AX1027" s="201"/>
      <c r="AY1027" s="201"/>
      <c r="AZ1027" s="201"/>
      <c r="BA1027" s="201"/>
      <c r="BB1027" s="201"/>
      <c r="BC1027" s="201"/>
    </row>
    <row r="1028" spans="21:55" ht="12.75">
      <c r="U1028" s="129"/>
      <c r="V1028" s="129" t="s">
        <v>27</v>
      </c>
      <c r="W1028" s="129"/>
      <c r="X1028" s="129"/>
      <c r="AH1028" s="164"/>
      <c r="AI1028" s="201"/>
      <c r="AJ1028" s="201"/>
      <c r="AK1028" s="201"/>
      <c r="AL1028" s="201"/>
      <c r="AM1028" s="201"/>
      <c r="AN1028" s="201"/>
      <c r="AO1028" s="201"/>
      <c r="AP1028" s="201"/>
      <c r="AQ1028" s="201"/>
      <c r="AR1028" s="201"/>
      <c r="AS1028" s="201"/>
      <c r="AT1028" s="201"/>
      <c r="AU1028" s="201"/>
      <c r="AV1028" s="201"/>
      <c r="AW1028" s="201"/>
      <c r="AX1028" s="201"/>
      <c r="AY1028" s="201"/>
      <c r="AZ1028" s="201"/>
      <c r="BA1028" s="201"/>
      <c r="BB1028" s="201"/>
      <c r="BC1028" s="201"/>
    </row>
    <row r="1029" spans="21:55" ht="12.75">
      <c r="U1029" s="129"/>
      <c r="V1029" s="129" t="s">
        <v>28</v>
      </c>
      <c r="W1029" s="129"/>
      <c r="X1029" s="129"/>
      <c r="AH1029" s="164"/>
      <c r="AI1029" s="201"/>
      <c r="AJ1029" s="201"/>
      <c r="AK1029" s="201"/>
      <c r="AL1029" s="201"/>
      <c r="AM1029" s="201"/>
      <c r="AN1029" s="201"/>
      <c r="AO1029" s="201"/>
      <c r="AP1029" s="201"/>
      <c r="AQ1029" s="201"/>
      <c r="AR1029" s="201"/>
      <c r="AS1029" s="201"/>
      <c r="AT1029" s="201"/>
      <c r="AU1029" s="201"/>
      <c r="AV1029" s="201"/>
      <c r="AW1029" s="201"/>
      <c r="AX1029" s="201"/>
      <c r="AY1029" s="201"/>
      <c r="AZ1029" s="201"/>
      <c r="BA1029" s="201"/>
      <c r="BB1029" s="201"/>
      <c r="BC1029" s="201"/>
    </row>
    <row r="1030" spans="21:55" ht="12.75">
      <c r="U1030" s="129"/>
      <c r="V1030" s="129" t="s">
        <v>29</v>
      </c>
      <c r="W1030" s="129"/>
      <c r="X1030" s="129"/>
      <c r="AH1030" s="164"/>
      <c r="AI1030" s="201"/>
      <c r="AJ1030" s="201"/>
      <c r="AK1030" s="201"/>
      <c r="AL1030" s="201"/>
      <c r="AM1030" s="201"/>
      <c r="AN1030" s="201"/>
      <c r="AO1030" s="201"/>
      <c r="AP1030" s="201"/>
      <c r="AQ1030" s="201"/>
      <c r="AR1030" s="201"/>
      <c r="AS1030" s="201"/>
      <c r="AT1030" s="201"/>
      <c r="AU1030" s="201"/>
      <c r="AV1030" s="201"/>
      <c r="AW1030" s="201"/>
      <c r="AX1030" s="201"/>
      <c r="AY1030" s="201"/>
      <c r="AZ1030" s="201"/>
      <c r="BA1030" s="201"/>
      <c r="BB1030" s="201"/>
      <c r="BC1030" s="201"/>
    </row>
    <row r="1031" spans="21:55" ht="12.75">
      <c r="U1031" s="129"/>
      <c r="V1031" s="129" t="s">
        <v>30</v>
      </c>
      <c r="W1031" s="129"/>
      <c r="X1031" s="129"/>
      <c r="AH1031" s="164"/>
      <c r="AI1031" s="201"/>
      <c r="AJ1031" s="201"/>
      <c r="AK1031" s="201"/>
      <c r="AL1031" s="201"/>
      <c r="AM1031" s="201"/>
      <c r="AN1031" s="201"/>
      <c r="AO1031" s="201"/>
      <c r="AP1031" s="201"/>
      <c r="AQ1031" s="201"/>
      <c r="AR1031" s="201"/>
      <c r="AS1031" s="201"/>
      <c r="AT1031" s="201"/>
      <c r="AU1031" s="201"/>
      <c r="AV1031" s="201"/>
      <c r="AW1031" s="201"/>
      <c r="AX1031" s="201"/>
      <c r="AY1031" s="201"/>
      <c r="AZ1031" s="201"/>
      <c r="BA1031" s="201"/>
      <c r="BB1031" s="201"/>
      <c r="BC1031" s="201"/>
    </row>
    <row r="1032" spans="21:55" ht="12.75">
      <c r="U1032" s="129"/>
      <c r="V1032" s="129" t="s">
        <v>31</v>
      </c>
      <c r="W1032" s="129"/>
      <c r="X1032" s="129"/>
      <c r="AH1032" s="164"/>
      <c r="AI1032" s="201"/>
      <c r="AJ1032" s="201"/>
      <c r="AK1032" s="201"/>
      <c r="AL1032" s="201"/>
      <c r="AM1032" s="201"/>
      <c r="AN1032" s="201"/>
      <c r="AO1032" s="201"/>
      <c r="AP1032" s="201"/>
      <c r="AQ1032" s="201"/>
      <c r="AR1032" s="201"/>
      <c r="AS1032" s="201"/>
      <c r="AT1032" s="201"/>
      <c r="AU1032" s="201"/>
      <c r="AV1032" s="201"/>
      <c r="AW1032" s="201"/>
      <c r="AX1032" s="201"/>
      <c r="AY1032" s="201"/>
      <c r="AZ1032" s="201"/>
      <c r="BA1032" s="201"/>
      <c r="BB1032" s="201"/>
      <c r="BC1032" s="201"/>
    </row>
    <row r="1033" spans="21:55" ht="12.75">
      <c r="U1033" s="129"/>
      <c r="V1033" s="129" t="s">
        <v>32</v>
      </c>
      <c r="W1033" s="129"/>
      <c r="X1033" s="129"/>
      <c r="AH1033" s="164"/>
      <c r="AI1033" s="201"/>
      <c r="AJ1033" s="201"/>
      <c r="AK1033" s="201"/>
      <c r="AL1033" s="201"/>
      <c r="AM1033" s="201"/>
      <c r="AN1033" s="201"/>
      <c r="AO1033" s="201"/>
      <c r="AP1033" s="201"/>
      <c r="AQ1033" s="201"/>
      <c r="AR1033" s="201"/>
      <c r="AS1033" s="201"/>
      <c r="AT1033" s="201"/>
      <c r="AU1033" s="201"/>
      <c r="AV1033" s="201"/>
      <c r="AW1033" s="201"/>
      <c r="AX1033" s="201"/>
      <c r="AY1033" s="201"/>
      <c r="AZ1033" s="201"/>
      <c r="BA1033" s="201"/>
      <c r="BB1033" s="201"/>
      <c r="BC1033" s="201"/>
    </row>
    <row r="1034" spans="21:55" ht="12.75">
      <c r="U1034" s="129"/>
      <c r="V1034" s="129" t="s">
        <v>33</v>
      </c>
      <c r="W1034" s="129"/>
      <c r="X1034" s="129"/>
      <c r="AH1034" s="164"/>
      <c r="AI1034" s="201"/>
      <c r="AJ1034" s="201"/>
      <c r="AK1034" s="201"/>
      <c r="AL1034" s="201"/>
      <c r="AM1034" s="201"/>
      <c r="AN1034" s="201"/>
      <c r="AO1034" s="201"/>
      <c r="AP1034" s="201"/>
      <c r="AQ1034" s="201"/>
      <c r="AR1034" s="201"/>
      <c r="AS1034" s="201"/>
      <c r="AT1034" s="201"/>
      <c r="AU1034" s="201"/>
      <c r="AV1034" s="201"/>
      <c r="AW1034" s="201"/>
      <c r="AX1034" s="201"/>
      <c r="AY1034" s="201"/>
      <c r="AZ1034" s="201"/>
      <c r="BA1034" s="201"/>
      <c r="BB1034" s="201"/>
      <c r="BC1034" s="201"/>
    </row>
    <row r="1035" spans="21:55" ht="12.75">
      <c r="U1035" s="129"/>
      <c r="V1035" s="129" t="s">
        <v>35</v>
      </c>
      <c r="W1035" s="129"/>
      <c r="X1035" s="129"/>
      <c r="AH1035" s="164"/>
      <c r="AI1035" s="201"/>
      <c r="AJ1035" s="201"/>
      <c r="AK1035" s="201"/>
      <c r="AL1035" s="201"/>
      <c r="AM1035" s="201"/>
      <c r="AN1035" s="201"/>
      <c r="AO1035" s="201"/>
      <c r="AP1035" s="201"/>
      <c r="AQ1035" s="201"/>
      <c r="AR1035" s="201"/>
      <c r="AS1035" s="201"/>
      <c r="AT1035" s="201"/>
      <c r="AU1035" s="201"/>
      <c r="AV1035" s="201"/>
      <c r="AW1035" s="201"/>
      <c r="AX1035" s="201"/>
      <c r="AY1035" s="201"/>
      <c r="AZ1035" s="201"/>
      <c r="BA1035" s="201"/>
      <c r="BB1035" s="201"/>
      <c r="BC1035" s="201"/>
    </row>
    <row r="1036" spans="21:55" ht="12.75">
      <c r="U1036" s="129"/>
      <c r="V1036" s="129" t="s">
        <v>37</v>
      </c>
      <c r="W1036" s="206"/>
      <c r="X1036" s="129"/>
      <c r="AH1036" s="164"/>
      <c r="AI1036" s="201"/>
      <c r="AJ1036" s="201"/>
      <c r="AK1036" s="201"/>
      <c r="AL1036" s="201"/>
      <c r="AM1036" s="201"/>
      <c r="AN1036" s="201"/>
      <c r="AO1036" s="201"/>
      <c r="AP1036" s="201"/>
      <c r="AQ1036" s="201"/>
      <c r="AR1036" s="201"/>
      <c r="AS1036" s="201"/>
      <c r="AT1036" s="201"/>
      <c r="AU1036" s="201"/>
      <c r="AV1036" s="201"/>
      <c r="AW1036" s="201"/>
      <c r="AX1036" s="201"/>
      <c r="AY1036" s="201"/>
      <c r="AZ1036" s="201"/>
      <c r="BA1036" s="201"/>
      <c r="BB1036" s="201"/>
      <c r="BC1036" s="201"/>
    </row>
    <row r="1037" spans="21:55" ht="12.75">
      <c r="U1037" s="129"/>
      <c r="V1037" s="129" t="s">
        <v>39</v>
      </c>
      <c r="W1037" s="129"/>
      <c r="X1037" s="129"/>
      <c r="AH1037" s="164"/>
      <c r="AI1037" s="201"/>
      <c r="AJ1037" s="201"/>
      <c r="AK1037" s="201"/>
      <c r="AL1037" s="201"/>
      <c r="AM1037" s="201"/>
      <c r="AN1037" s="201"/>
      <c r="AO1037" s="201"/>
      <c r="AP1037" s="201"/>
      <c r="AQ1037" s="201"/>
      <c r="AR1037" s="201"/>
      <c r="AS1037" s="201"/>
      <c r="AT1037" s="201"/>
      <c r="AU1037" s="201"/>
      <c r="AV1037" s="201"/>
      <c r="AW1037" s="201"/>
      <c r="AX1037" s="201"/>
      <c r="AY1037" s="201"/>
      <c r="AZ1037" s="201"/>
      <c r="BA1037" s="201"/>
      <c r="BB1037" s="201"/>
      <c r="BC1037" s="201"/>
    </row>
    <row r="1038" spans="21:55" ht="12.75">
      <c r="U1038" s="129"/>
      <c r="V1038" s="129" t="s">
        <v>41</v>
      </c>
      <c r="W1038" s="129"/>
      <c r="X1038" s="129"/>
      <c r="AH1038" s="164"/>
      <c r="AI1038" s="201"/>
      <c r="AJ1038" s="201"/>
      <c r="AK1038" s="201"/>
      <c r="AL1038" s="201"/>
      <c r="AM1038" s="201"/>
      <c r="AN1038" s="201"/>
      <c r="AO1038" s="201"/>
      <c r="AP1038" s="201"/>
      <c r="AQ1038" s="201"/>
      <c r="AR1038" s="201"/>
      <c r="AS1038" s="201"/>
      <c r="AT1038" s="201"/>
      <c r="AU1038" s="201"/>
      <c r="AV1038" s="201"/>
      <c r="AW1038" s="201"/>
      <c r="AX1038" s="201"/>
      <c r="AY1038" s="201"/>
      <c r="AZ1038" s="201"/>
      <c r="BA1038" s="201"/>
      <c r="BB1038" s="201"/>
      <c r="BC1038" s="201"/>
    </row>
    <row r="1039" spans="21:55" ht="12.75">
      <c r="U1039" s="129"/>
      <c r="V1039" s="129" t="s">
        <v>42</v>
      </c>
      <c r="W1039" s="129"/>
      <c r="X1039" s="129"/>
      <c r="AH1039" s="164"/>
      <c r="AI1039" s="201"/>
      <c r="AJ1039" s="201"/>
      <c r="AK1039" s="201"/>
      <c r="AL1039" s="201"/>
      <c r="AM1039" s="201"/>
      <c r="AN1039" s="201"/>
      <c r="AO1039" s="201"/>
      <c r="AP1039" s="201"/>
      <c r="AQ1039" s="201"/>
      <c r="AR1039" s="201"/>
      <c r="AS1039" s="201"/>
      <c r="AT1039" s="201"/>
      <c r="AU1039" s="201"/>
      <c r="AV1039" s="201"/>
      <c r="AW1039" s="201"/>
      <c r="AX1039" s="201"/>
      <c r="AY1039" s="201"/>
      <c r="AZ1039" s="201"/>
      <c r="BA1039" s="201"/>
      <c r="BB1039" s="201"/>
      <c r="BC1039" s="201"/>
    </row>
    <row r="1040" spans="21:55" ht="12.75">
      <c r="U1040" s="129"/>
      <c r="V1040" s="129" t="s">
        <v>43</v>
      </c>
      <c r="W1040" s="206"/>
      <c r="X1040" s="129"/>
      <c r="AH1040" s="164"/>
      <c r="AI1040" s="201"/>
      <c r="AJ1040" s="201"/>
      <c r="AK1040" s="201"/>
      <c r="AL1040" s="201"/>
      <c r="AM1040" s="201"/>
      <c r="AN1040" s="201"/>
      <c r="AO1040" s="201"/>
      <c r="AP1040" s="201"/>
      <c r="AQ1040" s="201"/>
      <c r="AR1040" s="201"/>
      <c r="AS1040" s="201"/>
      <c r="AT1040" s="201"/>
      <c r="AU1040" s="201"/>
      <c r="AV1040" s="201"/>
      <c r="AW1040" s="201"/>
      <c r="AX1040" s="201"/>
      <c r="AY1040" s="201"/>
      <c r="AZ1040" s="201"/>
      <c r="BA1040" s="201"/>
      <c r="BB1040" s="201"/>
      <c r="BC1040" s="201"/>
    </row>
    <row r="1041" spans="21:55" ht="12.75">
      <c r="U1041" s="129"/>
      <c r="V1041" s="129" t="s">
        <v>44</v>
      </c>
      <c r="W1041" s="129"/>
      <c r="X1041" s="129"/>
      <c r="AH1041" s="164"/>
      <c r="AI1041" s="201"/>
      <c r="AJ1041" s="201"/>
      <c r="AK1041" s="201"/>
      <c r="AL1041" s="201"/>
      <c r="AM1041" s="201"/>
      <c r="AN1041" s="201"/>
      <c r="AO1041" s="201"/>
      <c r="AP1041" s="201"/>
      <c r="AQ1041" s="201"/>
      <c r="AR1041" s="201"/>
      <c r="AS1041" s="201"/>
      <c r="AT1041" s="201"/>
      <c r="AU1041" s="201"/>
      <c r="AV1041" s="201"/>
      <c r="AW1041" s="201"/>
      <c r="AX1041" s="201"/>
      <c r="AY1041" s="201"/>
      <c r="AZ1041" s="201"/>
      <c r="BA1041" s="201"/>
      <c r="BB1041" s="201"/>
      <c r="BC1041" s="201"/>
    </row>
    <row r="1042" spans="21:55" ht="12.75">
      <c r="U1042" s="129"/>
      <c r="V1042" s="129"/>
      <c r="W1042" s="129"/>
      <c r="X1042" s="129"/>
      <c r="AH1042" s="164"/>
      <c r="AI1042" s="201"/>
      <c r="AJ1042" s="201"/>
      <c r="AK1042" s="201"/>
      <c r="AL1042" s="201"/>
      <c r="AM1042" s="201"/>
      <c r="AN1042" s="201"/>
      <c r="AO1042" s="201"/>
      <c r="AP1042" s="201"/>
      <c r="AQ1042" s="201"/>
      <c r="AR1042" s="201"/>
      <c r="AS1042" s="201"/>
      <c r="AT1042" s="201"/>
      <c r="AU1042" s="201"/>
      <c r="AV1042" s="201"/>
      <c r="AW1042" s="201"/>
      <c r="AX1042" s="201"/>
      <c r="AY1042" s="201"/>
      <c r="AZ1042" s="201"/>
      <c r="BA1042" s="201"/>
      <c r="BB1042" s="201"/>
      <c r="BC1042" s="201"/>
    </row>
    <row r="1043" spans="21:55" ht="12.75">
      <c r="U1043" s="129">
        <v>46</v>
      </c>
      <c r="V1043" s="129" t="s">
        <v>17</v>
      </c>
      <c r="W1043" s="129"/>
      <c r="X1043" s="129"/>
      <c r="AH1043" s="164"/>
      <c r="AI1043" s="201"/>
      <c r="AJ1043" s="201"/>
      <c r="AK1043" s="201"/>
      <c r="AL1043" s="201"/>
      <c r="AM1043" s="201"/>
      <c r="AN1043" s="201"/>
      <c r="AO1043" s="201"/>
      <c r="AP1043" s="201"/>
      <c r="AQ1043" s="201"/>
      <c r="AR1043" s="201"/>
      <c r="AS1043" s="201"/>
      <c r="AT1043" s="201"/>
      <c r="AU1043" s="201"/>
      <c r="AV1043" s="201"/>
      <c r="AW1043" s="201"/>
      <c r="AX1043" s="201"/>
      <c r="AY1043" s="201"/>
      <c r="AZ1043" s="201"/>
      <c r="BA1043" s="201"/>
      <c r="BB1043" s="201"/>
      <c r="BC1043" s="201"/>
    </row>
    <row r="1044" spans="21:55" ht="12.75">
      <c r="U1044" s="129"/>
      <c r="V1044" s="129" t="s">
        <v>18</v>
      </c>
      <c r="W1044" s="129"/>
      <c r="X1044" s="129"/>
      <c r="AH1044" s="164"/>
      <c r="AI1044" s="201"/>
      <c r="AJ1044" s="201"/>
      <c r="AK1044" s="201"/>
      <c r="AL1044" s="201"/>
      <c r="AM1044" s="201"/>
      <c r="AN1044" s="201"/>
      <c r="AO1044" s="201"/>
      <c r="AP1044" s="201"/>
      <c r="AQ1044" s="201"/>
      <c r="AR1044" s="201"/>
      <c r="AS1044" s="201"/>
      <c r="AT1044" s="201"/>
      <c r="AU1044" s="201"/>
      <c r="AV1044" s="201"/>
      <c r="AW1044" s="201"/>
      <c r="AX1044" s="201"/>
      <c r="AY1044" s="201"/>
      <c r="AZ1044" s="201"/>
      <c r="BA1044" s="201"/>
      <c r="BB1044" s="201"/>
      <c r="BC1044" s="201"/>
    </row>
    <row r="1045" spans="21:55" ht="12.75">
      <c r="U1045" s="129"/>
      <c r="V1045" s="129" t="s">
        <v>20</v>
      </c>
      <c r="W1045" s="129"/>
      <c r="X1045" s="129"/>
      <c r="AH1045" s="164"/>
      <c r="AI1045" s="201"/>
      <c r="AJ1045" s="201"/>
      <c r="AK1045" s="201"/>
      <c r="AL1045" s="201"/>
      <c r="AM1045" s="201"/>
      <c r="AN1045" s="201"/>
      <c r="AO1045" s="201"/>
      <c r="AP1045" s="201"/>
      <c r="AQ1045" s="201"/>
      <c r="AR1045" s="201"/>
      <c r="AS1045" s="201"/>
      <c r="AT1045" s="201"/>
      <c r="AU1045" s="201"/>
      <c r="AV1045" s="201"/>
      <c r="AW1045" s="201"/>
      <c r="AX1045" s="201"/>
      <c r="AY1045" s="201"/>
      <c r="AZ1045" s="201"/>
      <c r="BA1045" s="201"/>
      <c r="BB1045" s="201"/>
      <c r="BC1045" s="201"/>
    </row>
    <row r="1046" spans="21:55" ht="12.75">
      <c r="U1046" s="129"/>
      <c r="V1046" s="129" t="s">
        <v>22</v>
      </c>
      <c r="W1046" s="129"/>
      <c r="X1046" s="129"/>
      <c r="AH1046" s="164"/>
      <c r="AI1046" s="201"/>
      <c r="AJ1046" s="201"/>
      <c r="AK1046" s="201"/>
      <c r="AL1046" s="201"/>
      <c r="AM1046" s="201"/>
      <c r="AN1046" s="201"/>
      <c r="AO1046" s="201"/>
      <c r="AP1046" s="201"/>
      <c r="AQ1046" s="201"/>
      <c r="AR1046" s="201"/>
      <c r="AS1046" s="201"/>
      <c r="AT1046" s="201"/>
      <c r="AU1046" s="201"/>
      <c r="AV1046" s="201"/>
      <c r="AW1046" s="201"/>
      <c r="AX1046" s="201"/>
      <c r="AY1046" s="201"/>
      <c r="AZ1046" s="201"/>
      <c r="BA1046" s="201"/>
      <c r="BB1046" s="201"/>
      <c r="BC1046" s="201"/>
    </row>
    <row r="1047" spans="21:55" ht="12.75">
      <c r="U1047" s="129"/>
      <c r="V1047" s="129" t="s">
        <v>24</v>
      </c>
      <c r="W1047" s="129"/>
      <c r="X1047" s="129"/>
      <c r="AH1047" s="164"/>
      <c r="AI1047" s="201"/>
      <c r="AJ1047" s="201"/>
      <c r="AK1047" s="201"/>
      <c r="AL1047" s="201"/>
      <c r="AM1047" s="201"/>
      <c r="AN1047" s="201"/>
      <c r="AO1047" s="201"/>
      <c r="AP1047" s="201"/>
      <c r="AQ1047" s="201"/>
      <c r="AR1047" s="201"/>
      <c r="AS1047" s="201"/>
      <c r="AT1047" s="201"/>
      <c r="AU1047" s="201"/>
      <c r="AV1047" s="201"/>
      <c r="AW1047" s="201"/>
      <c r="AX1047" s="201"/>
      <c r="AY1047" s="201"/>
      <c r="AZ1047" s="201"/>
      <c r="BA1047" s="201"/>
      <c r="BB1047" s="201"/>
      <c r="BC1047" s="201"/>
    </row>
    <row r="1048" spans="21:55" ht="12.75">
      <c r="U1048" s="129"/>
      <c r="V1048" s="129" t="s">
        <v>25</v>
      </c>
      <c r="W1048" s="129"/>
      <c r="X1048" s="129"/>
      <c r="AH1048" s="164"/>
      <c r="AI1048" s="201"/>
      <c r="AJ1048" s="201"/>
      <c r="AK1048" s="201"/>
      <c r="AL1048" s="201"/>
      <c r="AM1048" s="201"/>
      <c r="AN1048" s="201"/>
      <c r="AO1048" s="201"/>
      <c r="AP1048" s="201"/>
      <c r="AQ1048" s="201"/>
      <c r="AR1048" s="201"/>
      <c r="AS1048" s="201"/>
      <c r="AT1048" s="201"/>
      <c r="AU1048" s="201"/>
      <c r="AV1048" s="201"/>
      <c r="AW1048" s="201"/>
      <c r="AX1048" s="201"/>
      <c r="AY1048" s="201"/>
      <c r="AZ1048" s="201"/>
      <c r="BA1048" s="201"/>
      <c r="BB1048" s="201"/>
      <c r="BC1048" s="201"/>
    </row>
    <row r="1049" spans="21:55" ht="12.75">
      <c r="U1049" s="129"/>
      <c r="V1049" s="129" t="s">
        <v>26</v>
      </c>
      <c r="W1049" s="129"/>
      <c r="X1049" s="129"/>
      <c r="AH1049" s="164"/>
      <c r="AI1049" s="201"/>
      <c r="AJ1049" s="201"/>
      <c r="AK1049" s="201"/>
      <c r="AL1049" s="201"/>
      <c r="AM1049" s="201"/>
      <c r="AN1049" s="201"/>
      <c r="AO1049" s="201"/>
      <c r="AP1049" s="201"/>
      <c r="AQ1049" s="201"/>
      <c r="AR1049" s="201"/>
      <c r="AS1049" s="201"/>
      <c r="AT1049" s="201"/>
      <c r="AU1049" s="201"/>
      <c r="AV1049" s="201"/>
      <c r="AW1049" s="201"/>
      <c r="AX1049" s="201"/>
      <c r="AY1049" s="201"/>
      <c r="AZ1049" s="201"/>
      <c r="BA1049" s="201"/>
      <c r="BB1049" s="201"/>
      <c r="BC1049" s="201"/>
    </row>
    <row r="1050" spans="21:55" ht="12.75">
      <c r="U1050" s="129"/>
      <c r="V1050" s="129" t="s">
        <v>27</v>
      </c>
      <c r="W1050" s="129"/>
      <c r="X1050" s="129"/>
      <c r="AH1050" s="164"/>
      <c r="AI1050" s="201"/>
      <c r="AJ1050" s="201"/>
      <c r="AK1050" s="201"/>
      <c r="AL1050" s="201"/>
      <c r="AM1050" s="201"/>
      <c r="AN1050" s="201"/>
      <c r="AO1050" s="201"/>
      <c r="AP1050" s="201"/>
      <c r="AQ1050" s="201"/>
      <c r="AR1050" s="201"/>
      <c r="AS1050" s="201"/>
      <c r="AT1050" s="201"/>
      <c r="AU1050" s="201"/>
      <c r="AV1050" s="201"/>
      <c r="AW1050" s="201"/>
      <c r="AX1050" s="201"/>
      <c r="AY1050" s="201"/>
      <c r="AZ1050" s="201"/>
      <c r="BA1050" s="201"/>
      <c r="BB1050" s="201"/>
      <c r="BC1050" s="201"/>
    </row>
    <row r="1051" spans="21:55" ht="12.75">
      <c r="U1051" s="129"/>
      <c r="V1051" s="129" t="s">
        <v>28</v>
      </c>
      <c r="W1051" s="129"/>
      <c r="X1051" s="129"/>
      <c r="AH1051" s="164"/>
      <c r="AI1051" s="201"/>
      <c r="AJ1051" s="201"/>
      <c r="AK1051" s="201"/>
      <c r="AL1051" s="201"/>
      <c r="AM1051" s="201"/>
      <c r="AN1051" s="201"/>
      <c r="AO1051" s="201"/>
      <c r="AP1051" s="201"/>
      <c r="AQ1051" s="201"/>
      <c r="AR1051" s="201"/>
      <c r="AS1051" s="201"/>
      <c r="AT1051" s="201"/>
      <c r="AU1051" s="201"/>
      <c r="AV1051" s="201"/>
      <c r="AW1051" s="201"/>
      <c r="AX1051" s="201"/>
      <c r="AY1051" s="201"/>
      <c r="AZ1051" s="201"/>
      <c r="BA1051" s="201"/>
      <c r="BB1051" s="201"/>
      <c r="BC1051" s="201"/>
    </row>
    <row r="1052" spans="21:55" ht="12.75">
      <c r="U1052" s="129"/>
      <c r="V1052" s="129" t="s">
        <v>29</v>
      </c>
      <c r="W1052" s="129"/>
      <c r="X1052" s="129"/>
      <c r="AH1052" s="164"/>
      <c r="AI1052" s="201"/>
      <c r="AJ1052" s="201"/>
      <c r="AK1052" s="201"/>
      <c r="AL1052" s="201"/>
      <c r="AM1052" s="201"/>
      <c r="AN1052" s="201"/>
      <c r="AO1052" s="201"/>
      <c r="AP1052" s="201"/>
      <c r="AQ1052" s="201"/>
      <c r="AR1052" s="201"/>
      <c r="AS1052" s="201"/>
      <c r="AT1052" s="201"/>
      <c r="AU1052" s="201"/>
      <c r="AV1052" s="201"/>
      <c r="AW1052" s="201"/>
      <c r="AX1052" s="201"/>
      <c r="AY1052" s="201"/>
      <c r="AZ1052" s="201"/>
      <c r="BA1052" s="201"/>
      <c r="BB1052" s="201"/>
      <c r="BC1052" s="201"/>
    </row>
    <row r="1053" spans="21:55" ht="12.75">
      <c r="U1053" s="129"/>
      <c r="V1053" s="129" t="s">
        <v>30</v>
      </c>
      <c r="W1053" s="129"/>
      <c r="X1053" s="129"/>
      <c r="AH1053" s="164"/>
      <c r="AI1053" s="201"/>
      <c r="AJ1053" s="201"/>
      <c r="AK1053" s="201"/>
      <c r="AL1053" s="201"/>
      <c r="AM1053" s="201"/>
      <c r="AN1053" s="201"/>
      <c r="AO1053" s="201"/>
      <c r="AP1053" s="201"/>
      <c r="AQ1053" s="201"/>
      <c r="AR1053" s="201"/>
      <c r="AS1053" s="201"/>
      <c r="AT1053" s="201"/>
      <c r="AU1053" s="201"/>
      <c r="AV1053" s="201"/>
      <c r="AW1053" s="201"/>
      <c r="AX1053" s="201"/>
      <c r="AY1053" s="201"/>
      <c r="AZ1053" s="201"/>
      <c r="BA1053" s="201"/>
      <c r="BB1053" s="201"/>
      <c r="BC1053" s="201"/>
    </row>
    <row r="1054" spans="21:55" ht="12.75">
      <c r="U1054" s="129"/>
      <c r="V1054" s="129" t="s">
        <v>31</v>
      </c>
      <c r="W1054" s="129"/>
      <c r="X1054" s="129"/>
      <c r="AH1054" s="164"/>
      <c r="AI1054" s="201"/>
      <c r="AJ1054" s="201"/>
      <c r="AK1054" s="201"/>
      <c r="AL1054" s="201"/>
      <c r="AM1054" s="201"/>
      <c r="AN1054" s="201"/>
      <c r="AO1054" s="201"/>
      <c r="AP1054" s="201"/>
      <c r="AQ1054" s="201"/>
      <c r="AR1054" s="201"/>
      <c r="AS1054" s="201"/>
      <c r="AT1054" s="201"/>
      <c r="AU1054" s="201"/>
      <c r="AV1054" s="201"/>
      <c r="AW1054" s="201"/>
      <c r="AX1054" s="201"/>
      <c r="AY1054" s="201"/>
      <c r="AZ1054" s="201"/>
      <c r="BA1054" s="201"/>
      <c r="BB1054" s="201"/>
      <c r="BC1054" s="201"/>
    </row>
    <row r="1055" spans="21:55" ht="12.75">
      <c r="U1055" s="129"/>
      <c r="V1055" s="129" t="s">
        <v>32</v>
      </c>
      <c r="W1055" s="129"/>
      <c r="X1055" s="129"/>
      <c r="AH1055" s="164"/>
      <c r="AI1055" s="201"/>
      <c r="AJ1055" s="201"/>
      <c r="AK1055" s="201"/>
      <c r="AL1055" s="201"/>
      <c r="AM1055" s="201"/>
      <c r="AN1055" s="201"/>
      <c r="AO1055" s="201"/>
      <c r="AP1055" s="201"/>
      <c r="AQ1055" s="201"/>
      <c r="AR1055" s="201"/>
      <c r="AS1055" s="201"/>
      <c r="AT1055" s="201"/>
      <c r="AU1055" s="201"/>
      <c r="AV1055" s="201"/>
      <c r="AW1055" s="201"/>
      <c r="AX1055" s="201"/>
      <c r="AY1055" s="201"/>
      <c r="AZ1055" s="201"/>
      <c r="BA1055" s="201"/>
      <c r="BB1055" s="201"/>
      <c r="BC1055" s="201"/>
    </row>
    <row r="1056" spans="21:55" ht="12.75">
      <c r="U1056" s="129"/>
      <c r="V1056" s="129" t="s">
        <v>33</v>
      </c>
      <c r="W1056" s="129"/>
      <c r="X1056" s="129"/>
      <c r="AH1056" s="164"/>
      <c r="AI1056" s="201"/>
      <c r="AJ1056" s="201"/>
      <c r="AK1056" s="201"/>
      <c r="AL1056" s="201"/>
      <c r="AM1056" s="201"/>
      <c r="AN1056" s="201"/>
      <c r="AO1056" s="201"/>
      <c r="AP1056" s="201"/>
      <c r="AQ1056" s="201"/>
      <c r="AR1056" s="201"/>
      <c r="AS1056" s="201"/>
      <c r="AT1056" s="201"/>
      <c r="AU1056" s="201"/>
      <c r="AV1056" s="201"/>
      <c r="AW1056" s="201"/>
      <c r="AX1056" s="201"/>
      <c r="AY1056" s="201"/>
      <c r="AZ1056" s="201"/>
      <c r="BA1056" s="201"/>
      <c r="BB1056" s="201"/>
      <c r="BC1056" s="201"/>
    </row>
    <row r="1057" spans="21:55" ht="12.75">
      <c r="U1057" s="129"/>
      <c r="V1057" s="129" t="s">
        <v>35</v>
      </c>
      <c r="W1057" s="129"/>
      <c r="X1057" s="129"/>
      <c r="AH1057" s="164"/>
      <c r="AI1057" s="201"/>
      <c r="AJ1057" s="201"/>
      <c r="AK1057" s="201"/>
      <c r="AL1057" s="201"/>
      <c r="AM1057" s="201"/>
      <c r="AN1057" s="201"/>
      <c r="AO1057" s="201"/>
      <c r="AP1057" s="201"/>
      <c r="AQ1057" s="201"/>
      <c r="AR1057" s="201"/>
      <c r="AS1057" s="201"/>
      <c r="AT1057" s="201"/>
      <c r="AU1057" s="201"/>
      <c r="AV1057" s="201"/>
      <c r="AW1057" s="201"/>
      <c r="AX1057" s="201"/>
      <c r="AY1057" s="201"/>
      <c r="AZ1057" s="201"/>
      <c r="BA1057" s="201"/>
      <c r="BB1057" s="201"/>
      <c r="BC1057" s="201"/>
    </row>
    <row r="1058" spans="21:55" ht="12.75">
      <c r="U1058" s="129"/>
      <c r="V1058" s="129" t="s">
        <v>37</v>
      </c>
      <c r="W1058" s="206"/>
      <c r="X1058" s="129"/>
      <c r="AH1058" s="164"/>
      <c r="AI1058" s="201"/>
      <c r="AJ1058" s="201"/>
      <c r="AK1058" s="201"/>
      <c r="AL1058" s="201"/>
      <c r="AM1058" s="201"/>
      <c r="AN1058" s="201"/>
      <c r="AO1058" s="201"/>
      <c r="AP1058" s="201"/>
      <c r="AQ1058" s="201"/>
      <c r="AR1058" s="201"/>
      <c r="AS1058" s="201"/>
      <c r="AT1058" s="201"/>
      <c r="AU1058" s="201"/>
      <c r="AV1058" s="201"/>
      <c r="AW1058" s="201"/>
      <c r="AX1058" s="201"/>
      <c r="AY1058" s="201"/>
      <c r="AZ1058" s="201"/>
      <c r="BA1058" s="201"/>
      <c r="BB1058" s="201"/>
      <c r="BC1058" s="201"/>
    </row>
    <row r="1059" spans="21:55" ht="12.75">
      <c r="U1059" s="129"/>
      <c r="V1059" s="129" t="s">
        <v>39</v>
      </c>
      <c r="W1059" s="129"/>
      <c r="X1059" s="129"/>
      <c r="AH1059" s="164"/>
      <c r="AI1059" s="201"/>
      <c r="AJ1059" s="201"/>
      <c r="AK1059" s="201"/>
      <c r="AL1059" s="201"/>
      <c r="AM1059" s="201"/>
      <c r="AN1059" s="201"/>
      <c r="AO1059" s="201"/>
      <c r="AP1059" s="201"/>
      <c r="AQ1059" s="201"/>
      <c r="AR1059" s="201"/>
      <c r="AS1059" s="201"/>
      <c r="AT1059" s="201"/>
      <c r="AU1059" s="201"/>
      <c r="AV1059" s="201"/>
      <c r="AW1059" s="201"/>
      <c r="AX1059" s="201"/>
      <c r="AY1059" s="201"/>
      <c r="AZ1059" s="201"/>
      <c r="BA1059" s="201"/>
      <c r="BB1059" s="201"/>
      <c r="BC1059" s="201"/>
    </row>
    <row r="1060" spans="21:55" ht="12.75">
      <c r="U1060" s="129"/>
      <c r="V1060" s="129" t="s">
        <v>41</v>
      </c>
      <c r="W1060" s="129"/>
      <c r="X1060" s="129"/>
      <c r="AH1060" s="164"/>
      <c r="AI1060" s="201"/>
      <c r="AJ1060" s="201"/>
      <c r="AK1060" s="201"/>
      <c r="AL1060" s="201"/>
      <c r="AM1060" s="201"/>
      <c r="AN1060" s="201"/>
      <c r="AO1060" s="201"/>
      <c r="AP1060" s="201"/>
      <c r="AQ1060" s="201"/>
      <c r="AR1060" s="201"/>
      <c r="AS1060" s="201"/>
      <c r="AT1060" s="201"/>
      <c r="AU1060" s="201"/>
      <c r="AV1060" s="201"/>
      <c r="AW1060" s="201"/>
      <c r="AX1060" s="201"/>
      <c r="AY1060" s="201"/>
      <c r="AZ1060" s="201"/>
      <c r="BA1060" s="201"/>
      <c r="BB1060" s="201"/>
      <c r="BC1060" s="201"/>
    </row>
    <row r="1061" spans="21:55" ht="12.75">
      <c r="U1061" s="129"/>
      <c r="V1061" s="129" t="s">
        <v>42</v>
      </c>
      <c r="W1061" s="129"/>
      <c r="X1061" s="129"/>
      <c r="AH1061" s="164"/>
      <c r="AI1061" s="201"/>
      <c r="AJ1061" s="201"/>
      <c r="AK1061" s="201"/>
      <c r="AL1061" s="201"/>
      <c r="AM1061" s="201"/>
      <c r="AN1061" s="201"/>
      <c r="AO1061" s="201"/>
      <c r="AP1061" s="201"/>
      <c r="AQ1061" s="201"/>
      <c r="AR1061" s="201"/>
      <c r="AS1061" s="201"/>
      <c r="AT1061" s="201"/>
      <c r="AU1061" s="201"/>
      <c r="AV1061" s="201"/>
      <c r="AW1061" s="201"/>
      <c r="AX1061" s="201"/>
      <c r="AY1061" s="201"/>
      <c r="AZ1061" s="201"/>
      <c r="BA1061" s="201"/>
      <c r="BB1061" s="201"/>
      <c r="BC1061" s="201"/>
    </row>
    <row r="1062" spans="21:55" ht="12.75">
      <c r="U1062" s="129"/>
      <c r="V1062" s="129" t="s">
        <v>43</v>
      </c>
      <c r="W1062" s="206"/>
      <c r="X1062" s="129"/>
      <c r="AH1062" s="164"/>
      <c r="AI1062" s="201"/>
      <c r="AJ1062" s="201"/>
      <c r="AK1062" s="201"/>
      <c r="AL1062" s="201"/>
      <c r="AM1062" s="201"/>
      <c r="AN1062" s="201"/>
      <c r="AO1062" s="201"/>
      <c r="AP1062" s="201"/>
      <c r="AQ1062" s="201"/>
      <c r="AR1062" s="201"/>
      <c r="AS1062" s="201"/>
      <c r="AT1062" s="201"/>
      <c r="AU1062" s="201"/>
      <c r="AV1062" s="201"/>
      <c r="AW1062" s="201"/>
      <c r="AX1062" s="201"/>
      <c r="AY1062" s="201"/>
      <c r="AZ1062" s="201"/>
      <c r="BA1062" s="201"/>
      <c r="BB1062" s="201"/>
      <c r="BC1062" s="201"/>
    </row>
    <row r="1063" spans="21:55" ht="12.75">
      <c r="U1063" s="129"/>
      <c r="V1063" s="129" t="s">
        <v>44</v>
      </c>
      <c r="W1063" s="129"/>
      <c r="X1063" s="129"/>
      <c r="AH1063" s="164"/>
      <c r="AI1063" s="201"/>
      <c r="AJ1063" s="201"/>
      <c r="AK1063" s="201"/>
      <c r="AL1063" s="201"/>
      <c r="AM1063" s="201"/>
      <c r="AN1063" s="201"/>
      <c r="AO1063" s="201"/>
      <c r="AP1063" s="201"/>
      <c r="AQ1063" s="201"/>
      <c r="AR1063" s="201"/>
      <c r="AS1063" s="201"/>
      <c r="AT1063" s="201"/>
      <c r="AU1063" s="201"/>
      <c r="AV1063" s="201"/>
      <c r="AW1063" s="201"/>
      <c r="AX1063" s="201"/>
      <c r="AY1063" s="201"/>
      <c r="AZ1063" s="201"/>
      <c r="BA1063" s="201"/>
      <c r="BB1063" s="201"/>
      <c r="BC1063" s="201"/>
    </row>
    <row r="1064" spans="21:55" ht="12.75">
      <c r="U1064" s="129"/>
      <c r="V1064" s="129"/>
      <c r="W1064" s="129"/>
      <c r="X1064" s="129"/>
      <c r="AH1064" s="164"/>
      <c r="AI1064" s="201"/>
      <c r="AJ1064" s="201"/>
      <c r="AK1064" s="201"/>
      <c r="AL1064" s="201"/>
      <c r="AM1064" s="201"/>
      <c r="AN1064" s="201"/>
      <c r="AO1064" s="201"/>
      <c r="AP1064" s="201"/>
      <c r="AQ1064" s="201"/>
      <c r="AR1064" s="201"/>
      <c r="AS1064" s="201"/>
      <c r="AT1064" s="201"/>
      <c r="AU1064" s="201"/>
      <c r="AV1064" s="201"/>
      <c r="AW1064" s="201"/>
      <c r="AX1064" s="201"/>
      <c r="AY1064" s="201"/>
      <c r="AZ1064" s="201"/>
      <c r="BA1064" s="201"/>
      <c r="BB1064" s="201"/>
      <c r="BC1064" s="201"/>
    </row>
    <row r="1065" spans="21:55" ht="12.75">
      <c r="U1065" s="129">
        <v>47</v>
      </c>
      <c r="V1065" s="129" t="s">
        <v>17</v>
      </c>
      <c r="W1065" s="129"/>
      <c r="X1065" s="129"/>
      <c r="AH1065" s="164"/>
      <c r="AI1065" s="201"/>
      <c r="AJ1065" s="201"/>
      <c r="AK1065" s="201"/>
      <c r="AL1065" s="201"/>
      <c r="AM1065" s="201"/>
      <c r="AN1065" s="201"/>
      <c r="AO1065" s="201"/>
      <c r="AP1065" s="201"/>
      <c r="AQ1065" s="201"/>
      <c r="AR1065" s="201"/>
      <c r="AS1065" s="201"/>
      <c r="AT1065" s="201"/>
      <c r="AU1065" s="201"/>
      <c r="AV1065" s="201"/>
      <c r="AW1065" s="201"/>
      <c r="AX1065" s="201"/>
      <c r="AY1065" s="201"/>
      <c r="AZ1065" s="201"/>
      <c r="BA1065" s="201"/>
      <c r="BB1065" s="201"/>
      <c r="BC1065" s="201"/>
    </row>
    <row r="1066" spans="21:55" ht="12.75">
      <c r="U1066" s="129"/>
      <c r="V1066" s="129" t="s">
        <v>18</v>
      </c>
      <c r="W1066" s="129"/>
      <c r="X1066" s="129"/>
      <c r="AH1066" s="164"/>
      <c r="AI1066" s="201"/>
      <c r="AJ1066" s="201"/>
      <c r="AK1066" s="201"/>
      <c r="AL1066" s="201"/>
      <c r="AM1066" s="201"/>
      <c r="AN1066" s="201"/>
      <c r="AO1066" s="201"/>
      <c r="AP1066" s="201"/>
      <c r="AQ1066" s="201"/>
      <c r="AR1066" s="201"/>
      <c r="AS1066" s="201"/>
      <c r="AT1066" s="201"/>
      <c r="AU1066" s="201"/>
      <c r="AV1066" s="201"/>
      <c r="AW1066" s="201"/>
      <c r="AX1066" s="201"/>
      <c r="AY1066" s="201"/>
      <c r="AZ1066" s="201"/>
      <c r="BA1066" s="201"/>
      <c r="BB1066" s="201"/>
      <c r="BC1066" s="201"/>
    </row>
    <row r="1067" spans="21:55" ht="12.75">
      <c r="U1067" s="129"/>
      <c r="V1067" s="129" t="s">
        <v>20</v>
      </c>
      <c r="W1067" s="129"/>
      <c r="X1067" s="129"/>
      <c r="AH1067" s="164"/>
      <c r="AI1067" s="201"/>
      <c r="AJ1067" s="201"/>
      <c r="AK1067" s="201"/>
      <c r="AL1067" s="201"/>
      <c r="AM1067" s="201"/>
      <c r="AN1067" s="201"/>
      <c r="AO1067" s="201"/>
      <c r="AP1067" s="201"/>
      <c r="AQ1067" s="201"/>
      <c r="AR1067" s="201"/>
      <c r="AS1067" s="201"/>
      <c r="AT1067" s="201"/>
      <c r="AU1067" s="201"/>
      <c r="AV1067" s="201"/>
      <c r="AW1067" s="201"/>
      <c r="AX1067" s="201"/>
      <c r="AY1067" s="201"/>
      <c r="AZ1067" s="201"/>
      <c r="BA1067" s="201"/>
      <c r="BB1067" s="201"/>
      <c r="BC1067" s="201"/>
    </row>
    <row r="1068" spans="21:55" ht="12.75">
      <c r="U1068" s="129"/>
      <c r="V1068" s="129" t="s">
        <v>22</v>
      </c>
      <c r="W1068" s="129"/>
      <c r="X1068" s="129"/>
      <c r="AH1068" s="164"/>
      <c r="AI1068" s="201"/>
      <c r="AJ1068" s="201"/>
      <c r="AK1068" s="201"/>
      <c r="AL1068" s="201"/>
      <c r="AM1068" s="201"/>
      <c r="AN1068" s="201"/>
      <c r="AO1068" s="201"/>
      <c r="AP1068" s="201"/>
      <c r="AQ1068" s="201"/>
      <c r="AR1068" s="201"/>
      <c r="AS1068" s="201"/>
      <c r="AT1068" s="201"/>
      <c r="AU1068" s="201"/>
      <c r="AV1068" s="201"/>
      <c r="AW1068" s="201"/>
      <c r="AX1068" s="201"/>
      <c r="AY1068" s="201"/>
      <c r="AZ1068" s="201"/>
      <c r="BA1068" s="201"/>
      <c r="BB1068" s="201"/>
      <c r="BC1068" s="201"/>
    </row>
    <row r="1069" spans="21:55" ht="12.75">
      <c r="U1069" s="129"/>
      <c r="V1069" s="129" t="s">
        <v>24</v>
      </c>
      <c r="W1069" s="129"/>
      <c r="X1069" s="129"/>
      <c r="AH1069" s="164"/>
      <c r="AI1069" s="201"/>
      <c r="AJ1069" s="201"/>
      <c r="AK1069" s="201"/>
      <c r="AL1069" s="201"/>
      <c r="AM1069" s="201"/>
      <c r="AN1069" s="201"/>
      <c r="AO1069" s="201"/>
      <c r="AP1069" s="201"/>
      <c r="AQ1069" s="201"/>
      <c r="AR1069" s="201"/>
      <c r="AS1069" s="201"/>
      <c r="AT1069" s="201"/>
      <c r="AU1069" s="201"/>
      <c r="AV1069" s="201"/>
      <c r="AW1069" s="201"/>
      <c r="AX1069" s="201"/>
      <c r="AY1069" s="201"/>
      <c r="AZ1069" s="201"/>
      <c r="BA1069" s="201"/>
      <c r="BB1069" s="201"/>
      <c r="BC1069" s="201"/>
    </row>
    <row r="1070" spans="21:55" ht="12.75">
      <c r="U1070" s="129"/>
      <c r="V1070" s="129" t="s">
        <v>25</v>
      </c>
      <c r="W1070" s="129"/>
      <c r="X1070" s="129"/>
      <c r="AH1070" s="164"/>
      <c r="AI1070" s="201"/>
      <c r="AJ1070" s="201"/>
      <c r="AK1070" s="201"/>
      <c r="AL1070" s="201"/>
      <c r="AM1070" s="201"/>
      <c r="AN1070" s="201"/>
      <c r="AO1070" s="201"/>
      <c r="AP1070" s="201"/>
      <c r="AQ1070" s="201"/>
      <c r="AR1070" s="201"/>
      <c r="AS1070" s="201"/>
      <c r="AT1070" s="201"/>
      <c r="AU1070" s="201"/>
      <c r="AV1070" s="201"/>
      <c r="AW1070" s="201"/>
      <c r="AX1070" s="201"/>
      <c r="AY1070" s="201"/>
      <c r="AZ1070" s="201"/>
      <c r="BA1070" s="201"/>
      <c r="BB1070" s="201"/>
      <c r="BC1070" s="201"/>
    </row>
    <row r="1071" spans="21:55" ht="12.75">
      <c r="U1071" s="129"/>
      <c r="V1071" s="129" t="s">
        <v>26</v>
      </c>
      <c r="W1071" s="129"/>
      <c r="X1071" s="129"/>
      <c r="AH1071" s="164"/>
      <c r="AI1071" s="201"/>
      <c r="AJ1071" s="201"/>
      <c r="AK1071" s="201"/>
      <c r="AL1071" s="201"/>
      <c r="AM1071" s="201"/>
      <c r="AN1071" s="201"/>
      <c r="AO1071" s="201"/>
      <c r="AP1071" s="201"/>
      <c r="AQ1071" s="201"/>
      <c r="AR1071" s="201"/>
      <c r="AS1071" s="201"/>
      <c r="AT1071" s="201"/>
      <c r="AU1071" s="201"/>
      <c r="AV1071" s="201"/>
      <c r="AW1071" s="201"/>
      <c r="AX1071" s="201"/>
      <c r="AY1071" s="201"/>
      <c r="AZ1071" s="201"/>
      <c r="BA1071" s="201"/>
      <c r="BB1071" s="201"/>
      <c r="BC1071" s="201"/>
    </row>
    <row r="1072" spans="21:55" ht="12.75">
      <c r="U1072" s="129"/>
      <c r="V1072" s="129" t="s">
        <v>27</v>
      </c>
      <c r="W1072" s="129"/>
      <c r="X1072" s="129"/>
      <c r="AH1072" s="164"/>
      <c r="AI1072" s="201"/>
      <c r="AJ1072" s="201"/>
      <c r="AK1072" s="201"/>
      <c r="AL1072" s="201"/>
      <c r="AM1072" s="201"/>
      <c r="AN1072" s="201"/>
      <c r="AO1072" s="201"/>
      <c r="AP1072" s="201"/>
      <c r="AQ1072" s="201"/>
      <c r="AR1072" s="201"/>
      <c r="AS1072" s="201"/>
      <c r="AT1072" s="201"/>
      <c r="AU1072" s="201"/>
      <c r="AV1072" s="201"/>
      <c r="AW1072" s="201"/>
      <c r="AX1072" s="201"/>
      <c r="AY1072" s="201"/>
      <c r="AZ1072" s="201"/>
      <c r="BA1072" s="201"/>
      <c r="BB1072" s="201"/>
      <c r="BC1072" s="201"/>
    </row>
    <row r="1073" spans="21:55" ht="12.75">
      <c r="U1073" s="129"/>
      <c r="V1073" s="129" t="s">
        <v>28</v>
      </c>
      <c r="W1073" s="129"/>
      <c r="X1073" s="129"/>
      <c r="AH1073" s="164"/>
      <c r="AI1073" s="201"/>
      <c r="AJ1073" s="201"/>
      <c r="AK1073" s="201"/>
      <c r="AL1073" s="201"/>
      <c r="AM1073" s="201"/>
      <c r="AN1073" s="201"/>
      <c r="AO1073" s="201"/>
      <c r="AP1073" s="201"/>
      <c r="AQ1073" s="201"/>
      <c r="AR1073" s="201"/>
      <c r="AS1073" s="201"/>
      <c r="AT1073" s="201"/>
      <c r="AU1073" s="201"/>
      <c r="AV1073" s="201"/>
      <c r="AW1073" s="201"/>
      <c r="AX1073" s="201"/>
      <c r="AY1073" s="201"/>
      <c r="AZ1073" s="201"/>
      <c r="BA1073" s="201"/>
      <c r="BB1073" s="201"/>
      <c r="BC1073" s="201"/>
    </row>
    <row r="1074" spans="21:55" ht="12.75">
      <c r="U1074" s="129"/>
      <c r="V1074" s="129" t="s">
        <v>29</v>
      </c>
      <c r="W1074" s="129"/>
      <c r="X1074" s="129"/>
      <c r="AH1074" s="164"/>
      <c r="AI1074" s="201"/>
      <c r="AJ1074" s="201"/>
      <c r="AK1074" s="201"/>
      <c r="AL1074" s="201"/>
      <c r="AM1074" s="201"/>
      <c r="AN1074" s="201"/>
      <c r="AO1074" s="201"/>
      <c r="AP1074" s="201"/>
      <c r="AQ1074" s="201"/>
      <c r="AR1074" s="201"/>
      <c r="AS1074" s="201"/>
      <c r="AT1074" s="201"/>
      <c r="AU1074" s="201"/>
      <c r="AV1074" s="201"/>
      <c r="AW1074" s="201"/>
      <c r="AX1074" s="201"/>
      <c r="AY1074" s="201"/>
      <c r="AZ1074" s="201"/>
      <c r="BA1074" s="201"/>
      <c r="BB1074" s="201"/>
      <c r="BC1074" s="201"/>
    </row>
    <row r="1075" spans="21:55" ht="12.75">
      <c r="U1075" s="129"/>
      <c r="V1075" s="129" t="s">
        <v>30</v>
      </c>
      <c r="W1075" s="129"/>
      <c r="X1075" s="129"/>
      <c r="AH1075" s="164"/>
      <c r="AI1075" s="201"/>
      <c r="AJ1075" s="201"/>
      <c r="AK1075" s="201"/>
      <c r="AL1075" s="201"/>
      <c r="AM1075" s="201"/>
      <c r="AN1075" s="201"/>
      <c r="AO1075" s="201"/>
      <c r="AP1075" s="201"/>
      <c r="AQ1075" s="201"/>
      <c r="AR1075" s="201"/>
      <c r="AS1075" s="201"/>
      <c r="AT1075" s="201"/>
      <c r="AU1075" s="201"/>
      <c r="AV1075" s="201"/>
      <c r="AW1075" s="201"/>
      <c r="AX1075" s="201"/>
      <c r="AY1075" s="201"/>
      <c r="AZ1075" s="201"/>
      <c r="BA1075" s="201"/>
      <c r="BB1075" s="201"/>
      <c r="BC1075" s="201"/>
    </row>
    <row r="1076" spans="21:55" ht="12.75">
      <c r="U1076" s="129"/>
      <c r="V1076" s="129" t="s">
        <v>31</v>
      </c>
      <c r="W1076" s="129"/>
      <c r="X1076" s="129"/>
      <c r="AH1076" s="164"/>
      <c r="AI1076" s="201"/>
      <c r="AJ1076" s="201"/>
      <c r="AK1076" s="201"/>
      <c r="AL1076" s="201"/>
      <c r="AM1076" s="201"/>
      <c r="AN1076" s="201"/>
      <c r="AO1076" s="201"/>
      <c r="AP1076" s="201"/>
      <c r="AQ1076" s="201"/>
      <c r="AR1076" s="201"/>
      <c r="AS1076" s="201"/>
      <c r="AT1076" s="201"/>
      <c r="AU1076" s="201"/>
      <c r="AV1076" s="201"/>
      <c r="AW1076" s="201"/>
      <c r="AX1076" s="201"/>
      <c r="AY1076" s="201"/>
      <c r="AZ1076" s="201"/>
      <c r="BA1076" s="201"/>
      <c r="BB1076" s="201"/>
      <c r="BC1076" s="201"/>
    </row>
    <row r="1077" spans="21:55" ht="12.75">
      <c r="U1077" s="129"/>
      <c r="V1077" s="129" t="s">
        <v>32</v>
      </c>
      <c r="W1077" s="129"/>
      <c r="X1077" s="129"/>
      <c r="AH1077" s="164"/>
      <c r="AI1077" s="201"/>
      <c r="AJ1077" s="201"/>
      <c r="AK1077" s="201"/>
      <c r="AL1077" s="201"/>
      <c r="AM1077" s="201"/>
      <c r="AN1077" s="201"/>
      <c r="AO1077" s="201"/>
      <c r="AP1077" s="201"/>
      <c r="AQ1077" s="201"/>
      <c r="AR1077" s="201"/>
      <c r="AS1077" s="201"/>
      <c r="AT1077" s="201"/>
      <c r="AU1077" s="201"/>
      <c r="AV1077" s="201"/>
      <c r="AW1077" s="201"/>
      <c r="AX1077" s="201"/>
      <c r="AY1077" s="201"/>
      <c r="AZ1077" s="201"/>
      <c r="BA1077" s="201"/>
      <c r="BB1077" s="201"/>
      <c r="BC1077" s="201"/>
    </row>
    <row r="1078" spans="21:55" ht="12.75">
      <c r="U1078" s="129"/>
      <c r="V1078" s="129" t="s">
        <v>33</v>
      </c>
      <c r="W1078" s="129"/>
      <c r="X1078" s="129"/>
      <c r="AH1078" s="164"/>
      <c r="AI1078" s="201"/>
      <c r="AJ1078" s="201"/>
      <c r="AK1078" s="201"/>
      <c r="AL1078" s="201"/>
      <c r="AM1078" s="201"/>
      <c r="AN1078" s="201"/>
      <c r="AO1078" s="201"/>
      <c r="AP1078" s="201"/>
      <c r="AQ1078" s="201"/>
      <c r="AR1078" s="201"/>
      <c r="AS1078" s="201"/>
      <c r="AT1078" s="201"/>
      <c r="AU1078" s="201"/>
      <c r="AV1078" s="201"/>
      <c r="AW1078" s="201"/>
      <c r="AX1078" s="201"/>
      <c r="AY1078" s="201"/>
      <c r="AZ1078" s="201"/>
      <c r="BA1078" s="201"/>
      <c r="BB1078" s="201"/>
      <c r="BC1078" s="201"/>
    </row>
    <row r="1079" spans="21:55" ht="12.75">
      <c r="U1079" s="129"/>
      <c r="V1079" s="129" t="s">
        <v>35</v>
      </c>
      <c r="W1079" s="129"/>
      <c r="X1079" s="129"/>
      <c r="AH1079" s="164"/>
      <c r="AI1079" s="201"/>
      <c r="AJ1079" s="201"/>
      <c r="AK1079" s="201"/>
      <c r="AL1079" s="201"/>
      <c r="AM1079" s="201"/>
      <c r="AN1079" s="201"/>
      <c r="AO1079" s="201"/>
      <c r="AP1079" s="201"/>
      <c r="AQ1079" s="201"/>
      <c r="AR1079" s="201"/>
      <c r="AS1079" s="201"/>
      <c r="AT1079" s="201"/>
      <c r="AU1079" s="201"/>
      <c r="AV1079" s="201"/>
      <c r="AW1079" s="201"/>
      <c r="AX1079" s="201"/>
      <c r="AY1079" s="201"/>
      <c r="AZ1079" s="201"/>
      <c r="BA1079" s="201"/>
      <c r="BB1079" s="201"/>
      <c r="BC1079" s="201"/>
    </row>
    <row r="1080" spans="21:55" ht="12.75">
      <c r="U1080" s="129"/>
      <c r="V1080" s="129" t="s">
        <v>37</v>
      </c>
      <c r="W1080" s="206"/>
      <c r="X1080" s="129"/>
      <c r="AH1080" s="164"/>
      <c r="AI1080" s="201"/>
      <c r="AJ1080" s="201"/>
      <c r="AK1080" s="201"/>
      <c r="AL1080" s="201"/>
      <c r="AM1080" s="201"/>
      <c r="AN1080" s="201"/>
      <c r="AO1080" s="201"/>
      <c r="AP1080" s="201"/>
      <c r="AQ1080" s="201"/>
      <c r="AR1080" s="201"/>
      <c r="AS1080" s="201"/>
      <c r="AT1080" s="201"/>
      <c r="AU1080" s="201"/>
      <c r="AV1080" s="201"/>
      <c r="AW1080" s="201"/>
      <c r="AX1080" s="201"/>
      <c r="AY1080" s="201"/>
      <c r="AZ1080" s="201"/>
      <c r="BA1080" s="201"/>
      <c r="BB1080" s="201"/>
      <c r="BC1080" s="201"/>
    </row>
    <row r="1081" spans="21:55" ht="12.75">
      <c r="U1081" s="129"/>
      <c r="V1081" s="129" t="s">
        <v>39</v>
      </c>
      <c r="W1081" s="129"/>
      <c r="X1081" s="129"/>
      <c r="AH1081" s="164"/>
      <c r="AI1081" s="201"/>
      <c r="AJ1081" s="201"/>
      <c r="AK1081" s="201"/>
      <c r="AL1081" s="201"/>
      <c r="AM1081" s="201"/>
      <c r="AN1081" s="201"/>
      <c r="AO1081" s="201"/>
      <c r="AP1081" s="201"/>
      <c r="AQ1081" s="201"/>
      <c r="AR1081" s="201"/>
      <c r="AS1081" s="201"/>
      <c r="AT1081" s="201"/>
      <c r="AU1081" s="201"/>
      <c r="AV1081" s="201"/>
      <c r="AW1081" s="201"/>
      <c r="AX1081" s="201"/>
      <c r="AY1081" s="201"/>
      <c r="AZ1081" s="201"/>
      <c r="BA1081" s="201"/>
      <c r="BB1081" s="201"/>
      <c r="BC1081" s="201"/>
    </row>
    <row r="1082" spans="21:55" ht="12.75">
      <c r="U1082" s="129"/>
      <c r="V1082" s="129" t="s">
        <v>41</v>
      </c>
      <c r="W1082" s="129"/>
      <c r="X1082" s="129"/>
      <c r="AH1082" s="164"/>
      <c r="AI1082" s="201"/>
      <c r="AJ1082" s="201"/>
      <c r="AK1082" s="201"/>
      <c r="AL1082" s="201"/>
      <c r="AM1082" s="201"/>
      <c r="AN1082" s="201"/>
      <c r="AO1082" s="201"/>
      <c r="AP1082" s="201"/>
      <c r="AQ1082" s="201"/>
      <c r="AR1082" s="201"/>
      <c r="AS1082" s="201"/>
      <c r="AT1082" s="201"/>
      <c r="AU1082" s="201"/>
      <c r="AV1082" s="201"/>
      <c r="AW1082" s="201"/>
      <c r="AX1082" s="201"/>
      <c r="AY1082" s="201"/>
      <c r="AZ1082" s="201"/>
      <c r="BA1082" s="201"/>
      <c r="BB1082" s="201"/>
      <c r="BC1082" s="201"/>
    </row>
    <row r="1083" spans="21:55" ht="12.75">
      <c r="U1083" s="129"/>
      <c r="V1083" s="129" t="s">
        <v>42</v>
      </c>
      <c r="W1083" s="129"/>
      <c r="X1083" s="129"/>
      <c r="AH1083" s="164"/>
      <c r="AI1083" s="201"/>
      <c r="AJ1083" s="201"/>
      <c r="AK1083" s="201"/>
      <c r="AL1083" s="201"/>
      <c r="AM1083" s="201"/>
      <c r="AN1083" s="201"/>
      <c r="AO1083" s="201"/>
      <c r="AP1083" s="201"/>
      <c r="AQ1083" s="201"/>
      <c r="AR1083" s="201"/>
      <c r="AS1083" s="201"/>
      <c r="AT1083" s="201"/>
      <c r="AU1083" s="201"/>
      <c r="AV1083" s="201"/>
      <c r="AW1083" s="201"/>
      <c r="AX1083" s="201"/>
      <c r="AY1083" s="201"/>
      <c r="AZ1083" s="201"/>
      <c r="BA1083" s="201"/>
      <c r="BB1083" s="201"/>
      <c r="BC1083" s="201"/>
    </row>
    <row r="1084" spans="21:55" ht="12.75">
      <c r="U1084" s="129"/>
      <c r="V1084" s="129" t="s">
        <v>43</v>
      </c>
      <c r="W1084" s="206"/>
      <c r="X1084" s="129"/>
      <c r="AH1084" s="164"/>
      <c r="AI1084" s="201"/>
      <c r="AJ1084" s="201"/>
      <c r="AK1084" s="201"/>
      <c r="AL1084" s="201"/>
      <c r="AM1084" s="201"/>
      <c r="AN1084" s="201"/>
      <c r="AO1084" s="201"/>
      <c r="AP1084" s="201"/>
      <c r="AQ1084" s="201"/>
      <c r="AR1084" s="201"/>
      <c r="AS1084" s="201"/>
      <c r="AT1084" s="201"/>
      <c r="AU1084" s="201"/>
      <c r="AV1084" s="201"/>
      <c r="AW1084" s="201"/>
      <c r="AX1084" s="201"/>
      <c r="AY1084" s="201"/>
      <c r="AZ1084" s="201"/>
      <c r="BA1084" s="201"/>
      <c r="BB1084" s="201"/>
      <c r="BC1084" s="201"/>
    </row>
    <row r="1085" spans="21:55" ht="12.75">
      <c r="U1085" s="129"/>
      <c r="V1085" s="129" t="s">
        <v>44</v>
      </c>
      <c r="W1085" s="129"/>
      <c r="X1085" s="129"/>
      <c r="AH1085" s="164"/>
      <c r="AI1085" s="201"/>
      <c r="AJ1085" s="201"/>
      <c r="AK1085" s="201"/>
      <c r="AL1085" s="201"/>
      <c r="AM1085" s="201"/>
      <c r="AN1085" s="201"/>
      <c r="AO1085" s="201"/>
      <c r="AP1085" s="201"/>
      <c r="AQ1085" s="201"/>
      <c r="AR1085" s="201"/>
      <c r="AS1085" s="201"/>
      <c r="AT1085" s="201"/>
      <c r="AU1085" s="201"/>
      <c r="AV1085" s="201"/>
      <c r="AW1085" s="201"/>
      <c r="AX1085" s="201"/>
      <c r="AY1085" s="201"/>
      <c r="AZ1085" s="201"/>
      <c r="BA1085" s="201"/>
      <c r="BB1085" s="201"/>
      <c r="BC1085" s="201"/>
    </row>
    <row r="1086" spans="21:55" ht="12.75">
      <c r="U1086" s="129"/>
      <c r="V1086" s="129"/>
      <c r="W1086" s="129"/>
      <c r="X1086" s="129"/>
      <c r="AH1086" s="164"/>
      <c r="AI1086" s="201"/>
      <c r="AJ1086" s="201"/>
      <c r="AK1086" s="201"/>
      <c r="AL1086" s="201"/>
      <c r="AM1086" s="201"/>
      <c r="AN1086" s="201"/>
      <c r="AO1086" s="201"/>
      <c r="AP1086" s="201"/>
      <c r="AQ1086" s="201"/>
      <c r="AR1086" s="201"/>
      <c r="AS1086" s="201"/>
      <c r="AT1086" s="201"/>
      <c r="AU1086" s="201"/>
      <c r="AV1086" s="201"/>
      <c r="AW1086" s="201"/>
      <c r="AX1086" s="201"/>
      <c r="AY1086" s="201"/>
      <c r="AZ1086" s="201"/>
      <c r="BA1086" s="201"/>
      <c r="BB1086" s="201"/>
      <c r="BC1086" s="201"/>
    </row>
    <row r="1087" spans="21:55" ht="12.75">
      <c r="U1087" s="129">
        <v>48</v>
      </c>
      <c r="V1087" s="129" t="s">
        <v>17</v>
      </c>
      <c r="W1087" s="129"/>
      <c r="X1087" s="129"/>
      <c r="AH1087" s="164"/>
      <c r="AI1087" s="201"/>
      <c r="AJ1087" s="201"/>
      <c r="AK1087" s="201"/>
      <c r="AL1087" s="201"/>
      <c r="AM1087" s="201"/>
      <c r="AN1087" s="201"/>
      <c r="AO1087" s="201"/>
      <c r="AP1087" s="201"/>
      <c r="AQ1087" s="201"/>
      <c r="AR1087" s="201"/>
      <c r="AS1087" s="201"/>
      <c r="AT1087" s="201"/>
      <c r="AU1087" s="201"/>
      <c r="AV1087" s="201"/>
      <c r="AW1087" s="201"/>
      <c r="AX1087" s="201"/>
      <c r="AY1087" s="201"/>
      <c r="AZ1087" s="201"/>
      <c r="BA1087" s="201"/>
      <c r="BB1087" s="201"/>
      <c r="BC1087" s="201"/>
    </row>
    <row r="1088" spans="21:55" ht="12.75">
      <c r="U1088" s="129"/>
      <c r="V1088" s="129" t="s">
        <v>18</v>
      </c>
      <c r="W1088" s="129"/>
      <c r="X1088" s="129"/>
      <c r="AH1088" s="164"/>
      <c r="AI1088" s="201"/>
      <c r="AJ1088" s="201"/>
      <c r="AK1088" s="201"/>
      <c r="AL1088" s="201"/>
      <c r="AM1088" s="201"/>
      <c r="AN1088" s="201"/>
      <c r="AO1088" s="201"/>
      <c r="AP1088" s="201"/>
      <c r="AQ1088" s="201"/>
      <c r="AR1088" s="201"/>
      <c r="AS1088" s="201"/>
      <c r="AT1088" s="201"/>
      <c r="AU1088" s="201"/>
      <c r="AV1088" s="201"/>
      <c r="AW1088" s="201"/>
      <c r="AX1088" s="201"/>
      <c r="AY1088" s="201"/>
      <c r="AZ1088" s="201"/>
      <c r="BA1088" s="201"/>
      <c r="BB1088" s="201"/>
      <c r="BC1088" s="201"/>
    </row>
    <row r="1089" spans="21:55" ht="12.75">
      <c r="U1089" s="129"/>
      <c r="V1089" s="129" t="s">
        <v>20</v>
      </c>
      <c r="W1089" s="129"/>
      <c r="X1089" s="129"/>
      <c r="AH1089" s="164"/>
      <c r="AI1089" s="201"/>
      <c r="AJ1089" s="201"/>
      <c r="AK1089" s="201"/>
      <c r="AL1089" s="201"/>
      <c r="AM1089" s="201"/>
      <c r="AN1089" s="201"/>
      <c r="AO1089" s="201"/>
      <c r="AP1089" s="201"/>
      <c r="AQ1089" s="201"/>
      <c r="AR1089" s="201"/>
      <c r="AS1089" s="201"/>
      <c r="AT1089" s="201"/>
      <c r="AU1089" s="201"/>
      <c r="AV1089" s="201"/>
      <c r="AW1089" s="201"/>
      <c r="AX1089" s="201"/>
      <c r="AY1089" s="201"/>
      <c r="AZ1089" s="201"/>
      <c r="BA1089" s="201"/>
      <c r="BB1089" s="201"/>
      <c r="BC1089" s="201"/>
    </row>
    <row r="1090" spans="21:55" ht="12.75">
      <c r="U1090" s="129"/>
      <c r="V1090" s="129" t="s">
        <v>22</v>
      </c>
      <c r="W1090" s="129"/>
      <c r="X1090" s="129"/>
      <c r="AH1090" s="164"/>
      <c r="AI1090" s="201"/>
      <c r="AJ1090" s="201"/>
      <c r="AK1090" s="201"/>
      <c r="AL1090" s="201"/>
      <c r="AM1090" s="201"/>
      <c r="AN1090" s="201"/>
      <c r="AO1090" s="201"/>
      <c r="AP1090" s="201"/>
      <c r="AQ1090" s="201"/>
      <c r="AR1090" s="201"/>
      <c r="AS1090" s="201"/>
      <c r="AT1090" s="201"/>
      <c r="AU1090" s="201"/>
      <c r="AV1090" s="201"/>
      <c r="AW1090" s="201"/>
      <c r="AX1090" s="201"/>
      <c r="AY1090" s="201"/>
      <c r="AZ1090" s="201"/>
      <c r="BA1090" s="201"/>
      <c r="BB1090" s="201"/>
      <c r="BC1090" s="201"/>
    </row>
    <row r="1091" spans="21:55" ht="12.75">
      <c r="U1091" s="129"/>
      <c r="V1091" s="129" t="s">
        <v>24</v>
      </c>
      <c r="W1091" s="129"/>
      <c r="X1091" s="129"/>
      <c r="AH1091" s="164"/>
      <c r="AI1091" s="201"/>
      <c r="AJ1091" s="201"/>
      <c r="AK1091" s="201"/>
      <c r="AL1091" s="201"/>
      <c r="AM1091" s="201"/>
      <c r="AN1091" s="201"/>
      <c r="AO1091" s="201"/>
      <c r="AP1091" s="201"/>
      <c r="AQ1091" s="201"/>
      <c r="AR1091" s="201"/>
      <c r="AS1091" s="201"/>
      <c r="AT1091" s="201"/>
      <c r="AU1091" s="201"/>
      <c r="AV1091" s="201"/>
      <c r="AW1091" s="201"/>
      <c r="AX1091" s="201"/>
      <c r="AY1091" s="201"/>
      <c r="AZ1091" s="201"/>
      <c r="BA1091" s="201"/>
      <c r="BB1091" s="201"/>
      <c r="BC1091" s="201"/>
    </row>
    <row r="1092" spans="21:55" ht="12.75">
      <c r="U1092" s="129"/>
      <c r="V1092" s="129" t="s">
        <v>25</v>
      </c>
      <c r="W1092" s="129"/>
      <c r="X1092" s="129"/>
      <c r="AH1092" s="164"/>
      <c r="AI1092" s="201"/>
      <c r="AJ1092" s="201"/>
      <c r="AK1092" s="201"/>
      <c r="AL1092" s="201"/>
      <c r="AM1092" s="201"/>
      <c r="AN1092" s="201"/>
      <c r="AO1092" s="201"/>
      <c r="AP1092" s="201"/>
      <c r="AQ1092" s="201"/>
      <c r="AR1092" s="201"/>
      <c r="AS1092" s="201"/>
      <c r="AT1092" s="201"/>
      <c r="AU1092" s="201"/>
      <c r="AV1092" s="201"/>
      <c r="AW1092" s="201"/>
      <c r="AX1092" s="201"/>
      <c r="AY1092" s="201"/>
      <c r="AZ1092" s="201"/>
      <c r="BA1092" s="201"/>
      <c r="BB1092" s="201"/>
      <c r="BC1092" s="201"/>
    </row>
    <row r="1093" spans="21:55" ht="12.75">
      <c r="U1093" s="129"/>
      <c r="V1093" s="129" t="s">
        <v>26</v>
      </c>
      <c r="W1093" s="129"/>
      <c r="X1093" s="129"/>
      <c r="AH1093" s="164"/>
      <c r="AI1093" s="201"/>
      <c r="AJ1093" s="201"/>
      <c r="AK1093" s="201"/>
      <c r="AL1093" s="201"/>
      <c r="AM1093" s="201"/>
      <c r="AN1093" s="201"/>
      <c r="AO1093" s="201"/>
      <c r="AP1093" s="201"/>
      <c r="AQ1093" s="201"/>
      <c r="AR1093" s="201"/>
      <c r="AS1093" s="201"/>
      <c r="AT1093" s="201"/>
      <c r="AU1093" s="201"/>
      <c r="AV1093" s="201"/>
      <c r="AW1093" s="201"/>
      <c r="AX1093" s="201"/>
      <c r="AY1093" s="201"/>
      <c r="AZ1093" s="201"/>
      <c r="BA1093" s="201"/>
      <c r="BB1093" s="201"/>
      <c r="BC1093" s="201"/>
    </row>
    <row r="1094" spans="21:55" ht="12.75">
      <c r="U1094" s="129"/>
      <c r="V1094" s="129" t="s">
        <v>27</v>
      </c>
      <c r="W1094" s="129"/>
      <c r="X1094" s="129"/>
      <c r="AH1094" s="164"/>
      <c r="AI1094" s="201"/>
      <c r="AJ1094" s="201"/>
      <c r="AK1094" s="201"/>
      <c r="AL1094" s="201"/>
      <c r="AM1094" s="201"/>
      <c r="AN1094" s="201"/>
      <c r="AO1094" s="201"/>
      <c r="AP1094" s="201"/>
      <c r="AQ1094" s="201"/>
      <c r="AR1094" s="201"/>
      <c r="AS1094" s="201"/>
      <c r="AT1094" s="201"/>
      <c r="AU1094" s="201"/>
      <c r="AV1094" s="201"/>
      <c r="AW1094" s="201"/>
      <c r="AX1094" s="201"/>
      <c r="AY1094" s="201"/>
      <c r="AZ1094" s="201"/>
      <c r="BA1094" s="201"/>
      <c r="BB1094" s="201"/>
      <c r="BC1094" s="201"/>
    </row>
    <row r="1095" spans="21:55" ht="12.75">
      <c r="U1095" s="129"/>
      <c r="V1095" s="129" t="s">
        <v>28</v>
      </c>
      <c r="W1095" s="129"/>
      <c r="X1095" s="129"/>
      <c r="AH1095" s="164"/>
      <c r="AI1095" s="201"/>
      <c r="AJ1095" s="201"/>
      <c r="AK1095" s="201"/>
      <c r="AL1095" s="201"/>
      <c r="AM1095" s="201"/>
      <c r="AN1095" s="201"/>
      <c r="AO1095" s="201"/>
      <c r="AP1095" s="201"/>
      <c r="AQ1095" s="201"/>
      <c r="AR1095" s="201"/>
      <c r="AS1095" s="201"/>
      <c r="AT1095" s="201"/>
      <c r="AU1095" s="201"/>
      <c r="AV1095" s="201"/>
      <c r="AW1095" s="201"/>
      <c r="AX1095" s="201"/>
      <c r="AY1095" s="201"/>
      <c r="AZ1095" s="201"/>
      <c r="BA1095" s="201"/>
      <c r="BB1095" s="201"/>
      <c r="BC1095" s="201"/>
    </row>
    <row r="1096" spans="21:55" ht="12.75">
      <c r="U1096" s="129"/>
      <c r="V1096" s="129" t="s">
        <v>29</v>
      </c>
      <c r="W1096" s="129"/>
      <c r="X1096" s="129"/>
      <c r="AH1096" s="164"/>
      <c r="AI1096" s="201"/>
      <c r="AJ1096" s="201"/>
      <c r="AK1096" s="201"/>
      <c r="AL1096" s="201"/>
      <c r="AM1096" s="201"/>
      <c r="AN1096" s="201"/>
      <c r="AO1096" s="201"/>
      <c r="AP1096" s="201"/>
      <c r="AQ1096" s="201"/>
      <c r="AR1096" s="201"/>
      <c r="AS1096" s="201"/>
      <c r="AT1096" s="201"/>
      <c r="AU1096" s="201"/>
      <c r="AV1096" s="201"/>
      <c r="AW1096" s="201"/>
      <c r="AX1096" s="201"/>
      <c r="AY1096" s="201"/>
      <c r="AZ1096" s="201"/>
      <c r="BA1096" s="201"/>
      <c r="BB1096" s="201"/>
      <c r="BC1096" s="201"/>
    </row>
    <row r="1097" spans="21:55" ht="12.75">
      <c r="U1097" s="129"/>
      <c r="V1097" s="129" t="s">
        <v>30</v>
      </c>
      <c r="W1097" s="129"/>
      <c r="X1097" s="129"/>
      <c r="AH1097" s="164"/>
      <c r="AI1097" s="201"/>
      <c r="AJ1097" s="201"/>
      <c r="AK1097" s="201"/>
      <c r="AL1097" s="201"/>
      <c r="AM1097" s="201"/>
      <c r="AN1097" s="201"/>
      <c r="AO1097" s="201"/>
      <c r="AP1097" s="201"/>
      <c r="AQ1097" s="201"/>
      <c r="AR1097" s="201"/>
      <c r="AS1097" s="201"/>
      <c r="AT1097" s="201"/>
      <c r="AU1097" s="201"/>
      <c r="AV1097" s="201"/>
      <c r="AW1097" s="201"/>
      <c r="AX1097" s="201"/>
      <c r="AY1097" s="201"/>
      <c r="AZ1097" s="201"/>
      <c r="BA1097" s="201"/>
      <c r="BB1097" s="201"/>
      <c r="BC1097" s="201"/>
    </row>
    <row r="1098" spans="21:55" ht="12.75">
      <c r="U1098" s="129"/>
      <c r="V1098" s="129" t="s">
        <v>31</v>
      </c>
      <c r="W1098" s="129"/>
      <c r="X1098" s="129"/>
      <c r="AH1098" s="164"/>
      <c r="AI1098" s="201"/>
      <c r="AJ1098" s="201"/>
      <c r="AK1098" s="201"/>
      <c r="AL1098" s="201"/>
      <c r="AM1098" s="201"/>
      <c r="AN1098" s="201"/>
      <c r="AO1098" s="201"/>
      <c r="AP1098" s="201"/>
      <c r="AQ1098" s="201"/>
      <c r="AR1098" s="201"/>
      <c r="AS1098" s="201"/>
      <c r="AT1098" s="201"/>
      <c r="AU1098" s="201"/>
      <c r="AV1098" s="201"/>
      <c r="AW1098" s="201"/>
      <c r="AX1098" s="201"/>
      <c r="AY1098" s="201"/>
      <c r="AZ1098" s="201"/>
      <c r="BA1098" s="201"/>
      <c r="BB1098" s="201"/>
      <c r="BC1098" s="201"/>
    </row>
    <row r="1099" spans="21:55" ht="12.75">
      <c r="U1099" s="129"/>
      <c r="V1099" s="129" t="s">
        <v>32</v>
      </c>
      <c r="W1099" s="129"/>
      <c r="X1099" s="129"/>
      <c r="AH1099" s="164"/>
      <c r="AI1099" s="201"/>
      <c r="AJ1099" s="201"/>
      <c r="AK1099" s="201"/>
      <c r="AL1099" s="201"/>
      <c r="AM1099" s="201"/>
      <c r="AN1099" s="201"/>
      <c r="AO1099" s="201"/>
      <c r="AP1099" s="201"/>
      <c r="AQ1099" s="201"/>
      <c r="AR1099" s="201"/>
      <c r="AS1099" s="201"/>
      <c r="AT1099" s="201"/>
      <c r="AU1099" s="201"/>
      <c r="AV1099" s="201"/>
      <c r="AW1099" s="201"/>
      <c r="AX1099" s="201"/>
      <c r="AY1099" s="201"/>
      <c r="AZ1099" s="201"/>
      <c r="BA1099" s="201"/>
      <c r="BB1099" s="201"/>
      <c r="BC1099" s="201"/>
    </row>
    <row r="1100" spans="21:55" ht="12.75">
      <c r="U1100" s="129"/>
      <c r="V1100" s="129" t="s">
        <v>33</v>
      </c>
      <c r="W1100" s="129"/>
      <c r="X1100" s="129"/>
      <c r="AH1100" s="164"/>
      <c r="AI1100" s="201"/>
      <c r="AJ1100" s="201"/>
      <c r="AK1100" s="201"/>
      <c r="AL1100" s="201"/>
      <c r="AM1100" s="201"/>
      <c r="AN1100" s="201"/>
      <c r="AO1100" s="201"/>
      <c r="AP1100" s="201"/>
      <c r="AQ1100" s="201"/>
      <c r="AR1100" s="201"/>
      <c r="AS1100" s="201"/>
      <c r="AT1100" s="201"/>
      <c r="AU1100" s="201"/>
      <c r="AV1100" s="201"/>
      <c r="AW1100" s="201"/>
      <c r="AX1100" s="201"/>
      <c r="AY1100" s="201"/>
      <c r="AZ1100" s="201"/>
      <c r="BA1100" s="201"/>
      <c r="BB1100" s="201"/>
      <c r="BC1100" s="201"/>
    </row>
    <row r="1101" spans="21:55" ht="12.75">
      <c r="U1101" s="129"/>
      <c r="V1101" s="129" t="s">
        <v>35</v>
      </c>
      <c r="W1101" s="129"/>
      <c r="X1101" s="129"/>
      <c r="AH1101" s="164"/>
      <c r="AI1101" s="201"/>
      <c r="AJ1101" s="201"/>
      <c r="AK1101" s="201"/>
      <c r="AL1101" s="201"/>
      <c r="AM1101" s="201"/>
      <c r="AN1101" s="201"/>
      <c r="AO1101" s="201"/>
      <c r="AP1101" s="201"/>
      <c r="AQ1101" s="201"/>
      <c r="AR1101" s="201"/>
      <c r="AS1101" s="201"/>
      <c r="AT1101" s="201"/>
      <c r="AU1101" s="201"/>
      <c r="AV1101" s="201"/>
      <c r="AW1101" s="201"/>
      <c r="AX1101" s="201"/>
      <c r="AY1101" s="201"/>
      <c r="AZ1101" s="201"/>
      <c r="BA1101" s="201"/>
      <c r="BB1101" s="201"/>
      <c r="BC1101" s="201"/>
    </row>
    <row r="1102" spans="21:55" ht="12.75">
      <c r="U1102" s="129"/>
      <c r="V1102" s="129" t="s">
        <v>37</v>
      </c>
      <c r="W1102" s="206"/>
      <c r="X1102" s="129"/>
      <c r="AH1102" s="164"/>
      <c r="AI1102" s="201"/>
      <c r="AJ1102" s="201"/>
      <c r="AK1102" s="201"/>
      <c r="AL1102" s="201"/>
      <c r="AM1102" s="201"/>
      <c r="AN1102" s="201"/>
      <c r="AO1102" s="201"/>
      <c r="AP1102" s="201"/>
      <c r="AQ1102" s="201"/>
      <c r="AR1102" s="201"/>
      <c r="AS1102" s="201"/>
      <c r="AT1102" s="201"/>
      <c r="AU1102" s="201"/>
      <c r="AV1102" s="201"/>
      <c r="AW1102" s="201"/>
      <c r="AX1102" s="201"/>
      <c r="AY1102" s="201"/>
      <c r="AZ1102" s="201"/>
      <c r="BA1102" s="201"/>
      <c r="BB1102" s="201"/>
      <c r="BC1102" s="201"/>
    </row>
    <row r="1103" spans="21:55" ht="12.75">
      <c r="U1103" s="129"/>
      <c r="V1103" s="129" t="s">
        <v>39</v>
      </c>
      <c r="W1103" s="129"/>
      <c r="X1103" s="129"/>
      <c r="AH1103" s="164"/>
      <c r="AI1103" s="201"/>
      <c r="AJ1103" s="201"/>
      <c r="AK1103" s="201"/>
      <c r="AL1103" s="201"/>
      <c r="AM1103" s="201"/>
      <c r="AN1103" s="201"/>
      <c r="AO1103" s="201"/>
      <c r="AP1103" s="201"/>
      <c r="AQ1103" s="201"/>
      <c r="AR1103" s="201"/>
      <c r="AS1103" s="201"/>
      <c r="AT1103" s="201"/>
      <c r="AU1103" s="201"/>
      <c r="AV1103" s="201"/>
      <c r="AW1103" s="201"/>
      <c r="AX1103" s="201"/>
      <c r="AY1103" s="201"/>
      <c r="AZ1103" s="201"/>
      <c r="BA1103" s="201"/>
      <c r="BB1103" s="201"/>
      <c r="BC1103" s="201"/>
    </row>
    <row r="1104" spans="21:55" ht="12.75">
      <c r="U1104" s="129"/>
      <c r="V1104" s="129" t="s">
        <v>41</v>
      </c>
      <c r="W1104" s="129"/>
      <c r="X1104" s="129"/>
      <c r="AH1104" s="164"/>
      <c r="AI1104" s="201"/>
      <c r="AJ1104" s="201"/>
      <c r="AK1104" s="201"/>
      <c r="AL1104" s="201"/>
      <c r="AM1104" s="201"/>
      <c r="AN1104" s="201"/>
      <c r="AO1104" s="201"/>
      <c r="AP1104" s="201"/>
      <c r="AQ1104" s="201"/>
      <c r="AR1104" s="201"/>
      <c r="AS1104" s="201"/>
      <c r="AT1104" s="201"/>
      <c r="AU1104" s="201"/>
      <c r="AV1104" s="201"/>
      <c r="AW1104" s="201"/>
      <c r="AX1104" s="201"/>
      <c r="AY1104" s="201"/>
      <c r="AZ1104" s="201"/>
      <c r="BA1104" s="201"/>
      <c r="BB1104" s="201"/>
      <c r="BC1104" s="201"/>
    </row>
    <row r="1105" spans="21:55" ht="12.75">
      <c r="U1105" s="129"/>
      <c r="V1105" s="129" t="s">
        <v>42</v>
      </c>
      <c r="W1105" s="129"/>
      <c r="X1105" s="129"/>
      <c r="AH1105" s="164"/>
      <c r="AI1105" s="201"/>
      <c r="AJ1105" s="201"/>
      <c r="AK1105" s="201"/>
      <c r="AL1105" s="201"/>
      <c r="AM1105" s="201"/>
      <c r="AN1105" s="201"/>
      <c r="AO1105" s="201"/>
      <c r="AP1105" s="201"/>
      <c r="AQ1105" s="201"/>
      <c r="AR1105" s="201"/>
      <c r="AS1105" s="201"/>
      <c r="AT1105" s="201"/>
      <c r="AU1105" s="201"/>
      <c r="AV1105" s="201"/>
      <c r="AW1105" s="201"/>
      <c r="AX1105" s="201"/>
      <c r="AY1105" s="201"/>
      <c r="AZ1105" s="201"/>
      <c r="BA1105" s="201"/>
      <c r="BB1105" s="201"/>
      <c r="BC1105" s="201"/>
    </row>
    <row r="1106" spans="21:55" ht="12.75">
      <c r="U1106" s="129"/>
      <c r="V1106" s="129" t="s">
        <v>43</v>
      </c>
      <c r="W1106" s="206"/>
      <c r="X1106" s="129"/>
      <c r="AH1106" s="164"/>
      <c r="AI1106" s="201"/>
      <c r="AJ1106" s="201"/>
      <c r="AK1106" s="201"/>
      <c r="AL1106" s="201"/>
      <c r="AM1106" s="201"/>
      <c r="AN1106" s="201"/>
      <c r="AO1106" s="201"/>
      <c r="AP1106" s="201"/>
      <c r="AQ1106" s="201"/>
      <c r="AR1106" s="201"/>
      <c r="AS1106" s="201"/>
      <c r="AT1106" s="201"/>
      <c r="AU1106" s="201"/>
      <c r="AV1106" s="201"/>
      <c r="AW1106" s="201"/>
      <c r="AX1106" s="201"/>
      <c r="AY1106" s="201"/>
      <c r="AZ1106" s="201"/>
      <c r="BA1106" s="201"/>
      <c r="BB1106" s="201"/>
      <c r="BC1106" s="201"/>
    </row>
    <row r="1107" spans="21:55" ht="12.75">
      <c r="U1107" s="129"/>
      <c r="V1107" s="129" t="s">
        <v>44</v>
      </c>
      <c r="W1107" s="129"/>
      <c r="X1107" s="129"/>
      <c r="AH1107" s="164"/>
      <c r="AI1107" s="201"/>
      <c r="AJ1107" s="201"/>
      <c r="AK1107" s="201"/>
      <c r="AL1107" s="201"/>
      <c r="AM1107" s="201"/>
      <c r="AN1107" s="201"/>
      <c r="AO1107" s="201"/>
      <c r="AP1107" s="201"/>
      <c r="AQ1107" s="201"/>
      <c r="AR1107" s="201"/>
      <c r="AS1107" s="201"/>
      <c r="AT1107" s="201"/>
      <c r="AU1107" s="201"/>
      <c r="AV1107" s="201"/>
      <c r="AW1107" s="201"/>
      <c r="AX1107" s="201"/>
      <c r="AY1107" s="201"/>
      <c r="AZ1107" s="201"/>
      <c r="BA1107" s="201"/>
      <c r="BB1107" s="201"/>
      <c r="BC1107" s="201"/>
    </row>
    <row r="1108" spans="21:55" ht="12.75">
      <c r="U1108" s="129"/>
      <c r="V1108" s="129"/>
      <c r="W1108" s="129"/>
      <c r="X1108" s="129"/>
      <c r="AH1108" s="164"/>
      <c r="AI1108" s="201"/>
      <c r="AJ1108" s="201"/>
      <c r="AK1108" s="201"/>
      <c r="AL1108" s="201"/>
      <c r="AM1108" s="201"/>
      <c r="AN1108" s="201"/>
      <c r="AO1108" s="201"/>
      <c r="AP1108" s="201"/>
      <c r="AQ1108" s="201"/>
      <c r="AR1108" s="201"/>
      <c r="AS1108" s="201"/>
      <c r="AT1108" s="201"/>
      <c r="AU1108" s="201"/>
      <c r="AV1108" s="201"/>
      <c r="AW1108" s="201"/>
      <c r="AX1108" s="201"/>
      <c r="AY1108" s="201"/>
      <c r="AZ1108" s="201"/>
      <c r="BA1108" s="201"/>
      <c r="BB1108" s="201"/>
      <c r="BC1108" s="201"/>
    </row>
    <row r="1109" spans="21:55" ht="12.75">
      <c r="U1109" s="129">
        <v>49</v>
      </c>
      <c r="V1109" s="129" t="s">
        <v>17</v>
      </c>
      <c r="W1109" s="129"/>
      <c r="X1109" s="129"/>
      <c r="AH1109" s="164"/>
      <c r="AI1109" s="201"/>
      <c r="AJ1109" s="201"/>
      <c r="AK1109" s="201"/>
      <c r="AL1109" s="201"/>
      <c r="AM1109" s="201"/>
      <c r="AN1109" s="201"/>
      <c r="AO1109" s="201"/>
      <c r="AP1109" s="201"/>
      <c r="AQ1109" s="201"/>
      <c r="AR1109" s="201"/>
      <c r="AS1109" s="201"/>
      <c r="AT1109" s="201"/>
      <c r="AU1109" s="201"/>
      <c r="AV1109" s="201"/>
      <c r="AW1109" s="201"/>
      <c r="AX1109" s="201"/>
      <c r="AY1109" s="201"/>
      <c r="AZ1109" s="201"/>
      <c r="BA1109" s="201"/>
      <c r="BB1109" s="201"/>
      <c r="BC1109" s="201"/>
    </row>
    <row r="1110" spans="21:55" ht="12.75">
      <c r="U1110" s="129"/>
      <c r="V1110" s="129" t="s">
        <v>18</v>
      </c>
      <c r="W1110" s="129"/>
      <c r="X1110" s="129"/>
      <c r="AH1110" s="164"/>
      <c r="AI1110" s="201"/>
      <c r="AJ1110" s="201"/>
      <c r="AK1110" s="201"/>
      <c r="AL1110" s="201"/>
      <c r="AM1110" s="201"/>
      <c r="AN1110" s="201"/>
      <c r="AO1110" s="201"/>
      <c r="AP1110" s="201"/>
      <c r="AQ1110" s="201"/>
      <c r="AR1110" s="201"/>
      <c r="AS1110" s="201"/>
      <c r="AT1110" s="201"/>
      <c r="AU1110" s="201"/>
      <c r="AV1110" s="201"/>
      <c r="AW1110" s="201"/>
      <c r="AX1110" s="201"/>
      <c r="AY1110" s="201"/>
      <c r="AZ1110" s="201"/>
      <c r="BA1110" s="201"/>
      <c r="BB1110" s="201"/>
      <c r="BC1110" s="201"/>
    </row>
    <row r="1111" spans="21:55" ht="12.75">
      <c r="U1111" s="129"/>
      <c r="V1111" s="129" t="s">
        <v>20</v>
      </c>
      <c r="W1111" s="129"/>
      <c r="X1111" s="129"/>
      <c r="AH1111" s="164"/>
      <c r="AI1111" s="201"/>
      <c r="AJ1111" s="201"/>
      <c r="AK1111" s="201"/>
      <c r="AL1111" s="201"/>
      <c r="AM1111" s="201"/>
      <c r="AN1111" s="201"/>
      <c r="AO1111" s="201"/>
      <c r="AP1111" s="201"/>
      <c r="AQ1111" s="201"/>
      <c r="AR1111" s="201"/>
      <c r="AS1111" s="201"/>
      <c r="AT1111" s="201"/>
      <c r="AU1111" s="201"/>
      <c r="AV1111" s="201"/>
      <c r="AW1111" s="201"/>
      <c r="AX1111" s="201"/>
      <c r="AY1111" s="201"/>
      <c r="AZ1111" s="201"/>
      <c r="BA1111" s="201"/>
      <c r="BB1111" s="201"/>
      <c r="BC1111" s="201"/>
    </row>
    <row r="1112" spans="21:55" ht="12.75">
      <c r="U1112" s="129"/>
      <c r="V1112" s="129" t="s">
        <v>22</v>
      </c>
      <c r="W1112" s="129"/>
      <c r="X1112" s="129"/>
      <c r="AH1112" s="164"/>
      <c r="AI1112" s="201"/>
      <c r="AJ1112" s="201"/>
      <c r="AK1112" s="201"/>
      <c r="AL1112" s="201"/>
      <c r="AM1112" s="201"/>
      <c r="AN1112" s="201"/>
      <c r="AO1112" s="201"/>
      <c r="AP1112" s="201"/>
      <c r="AQ1112" s="201"/>
      <c r="AR1112" s="201"/>
      <c r="AS1112" s="201"/>
      <c r="AT1112" s="201"/>
      <c r="AU1112" s="201"/>
      <c r="AV1112" s="201"/>
      <c r="AW1112" s="201"/>
      <c r="AX1112" s="201"/>
      <c r="AY1112" s="201"/>
      <c r="AZ1112" s="201"/>
      <c r="BA1112" s="201"/>
      <c r="BB1112" s="201"/>
      <c r="BC1112" s="201"/>
    </row>
    <row r="1113" spans="21:55" ht="12.75">
      <c r="U1113" s="129"/>
      <c r="V1113" s="129" t="s">
        <v>24</v>
      </c>
      <c r="W1113" s="129"/>
      <c r="X1113" s="129"/>
      <c r="AH1113" s="164"/>
      <c r="AI1113" s="201"/>
      <c r="AJ1113" s="201"/>
      <c r="AK1113" s="201"/>
      <c r="AL1113" s="201"/>
      <c r="AM1113" s="201"/>
      <c r="AN1113" s="201"/>
      <c r="AO1113" s="201"/>
      <c r="AP1113" s="201"/>
      <c r="AQ1113" s="201"/>
      <c r="AR1113" s="201"/>
      <c r="AS1113" s="201"/>
      <c r="AT1113" s="201"/>
      <c r="AU1113" s="201"/>
      <c r="AV1113" s="201"/>
      <c r="AW1113" s="201"/>
      <c r="AX1113" s="201"/>
      <c r="AY1113" s="201"/>
      <c r="AZ1113" s="201"/>
      <c r="BA1113" s="201"/>
      <c r="BB1113" s="201"/>
      <c r="BC1113" s="201"/>
    </row>
    <row r="1114" spans="21:55" ht="12.75">
      <c r="U1114" s="129"/>
      <c r="V1114" s="129" t="s">
        <v>25</v>
      </c>
      <c r="W1114" s="129"/>
      <c r="X1114" s="129"/>
      <c r="AH1114" s="164"/>
      <c r="AI1114" s="201"/>
      <c r="AJ1114" s="201"/>
      <c r="AK1114" s="201"/>
      <c r="AL1114" s="201"/>
      <c r="AM1114" s="201"/>
      <c r="AN1114" s="201"/>
      <c r="AO1114" s="201"/>
      <c r="AP1114" s="201"/>
      <c r="AQ1114" s="201"/>
      <c r="AR1114" s="201"/>
      <c r="AS1114" s="201"/>
      <c r="AT1114" s="201"/>
      <c r="AU1114" s="201"/>
      <c r="AV1114" s="201"/>
      <c r="AW1114" s="201"/>
      <c r="AX1114" s="201"/>
      <c r="AY1114" s="201"/>
      <c r="AZ1114" s="201"/>
      <c r="BA1114" s="201"/>
      <c r="BB1114" s="201"/>
      <c r="BC1114" s="201"/>
    </row>
    <row r="1115" spans="21:55" ht="12.75">
      <c r="U1115" s="129"/>
      <c r="V1115" s="129" t="s">
        <v>26</v>
      </c>
      <c r="W1115" s="129"/>
      <c r="X1115" s="129"/>
      <c r="AH1115" s="164"/>
      <c r="AI1115" s="201"/>
      <c r="AJ1115" s="201"/>
      <c r="AK1115" s="201"/>
      <c r="AL1115" s="201"/>
      <c r="AM1115" s="201"/>
      <c r="AN1115" s="201"/>
      <c r="AO1115" s="201"/>
      <c r="AP1115" s="201"/>
      <c r="AQ1115" s="201"/>
      <c r="AR1115" s="201"/>
      <c r="AS1115" s="201"/>
      <c r="AT1115" s="201"/>
      <c r="AU1115" s="201"/>
      <c r="AV1115" s="201"/>
      <c r="AW1115" s="201"/>
      <c r="AX1115" s="201"/>
      <c r="AY1115" s="201"/>
      <c r="AZ1115" s="201"/>
      <c r="BA1115" s="201"/>
      <c r="BB1115" s="201"/>
      <c r="BC1115" s="201"/>
    </row>
    <row r="1116" spans="21:55" ht="12.75">
      <c r="U1116" s="129"/>
      <c r="V1116" s="129" t="s">
        <v>27</v>
      </c>
      <c r="W1116" s="129"/>
      <c r="X1116" s="129"/>
      <c r="AH1116" s="164"/>
      <c r="AI1116" s="201"/>
      <c r="AJ1116" s="201"/>
      <c r="AK1116" s="201"/>
      <c r="AL1116" s="201"/>
      <c r="AM1116" s="201"/>
      <c r="AN1116" s="201"/>
      <c r="AO1116" s="201"/>
      <c r="AP1116" s="201"/>
      <c r="AQ1116" s="201"/>
      <c r="AR1116" s="201"/>
      <c r="AS1116" s="201"/>
      <c r="AT1116" s="201"/>
      <c r="AU1116" s="201"/>
      <c r="AV1116" s="201"/>
      <c r="AW1116" s="201"/>
      <c r="AX1116" s="201"/>
      <c r="AY1116" s="201"/>
      <c r="AZ1116" s="201"/>
      <c r="BA1116" s="201"/>
      <c r="BB1116" s="201"/>
      <c r="BC1116" s="201"/>
    </row>
    <row r="1117" spans="21:55" ht="12.75">
      <c r="U1117" s="129"/>
      <c r="V1117" s="129" t="s">
        <v>28</v>
      </c>
      <c r="W1117" s="129"/>
      <c r="X1117" s="129"/>
      <c r="AH1117" s="164"/>
      <c r="AI1117" s="201"/>
      <c r="AJ1117" s="201"/>
      <c r="AK1117" s="201"/>
      <c r="AL1117" s="201"/>
      <c r="AM1117" s="201"/>
      <c r="AN1117" s="201"/>
      <c r="AO1117" s="201"/>
      <c r="AP1117" s="201"/>
      <c r="AQ1117" s="201"/>
      <c r="AR1117" s="201"/>
      <c r="AS1117" s="201"/>
      <c r="AT1117" s="201"/>
      <c r="AU1117" s="201"/>
      <c r="AV1117" s="201"/>
      <c r="AW1117" s="201"/>
      <c r="AX1117" s="201"/>
      <c r="AY1117" s="201"/>
      <c r="AZ1117" s="201"/>
      <c r="BA1117" s="201"/>
      <c r="BB1117" s="201"/>
      <c r="BC1117" s="201"/>
    </row>
    <row r="1118" spans="21:55" ht="12.75">
      <c r="U1118" s="129"/>
      <c r="V1118" s="129" t="s">
        <v>29</v>
      </c>
      <c r="W1118" s="129"/>
      <c r="X1118" s="129"/>
      <c r="AH1118" s="164"/>
      <c r="AI1118" s="201"/>
      <c r="AJ1118" s="201"/>
      <c r="AK1118" s="201"/>
      <c r="AL1118" s="201"/>
      <c r="AM1118" s="201"/>
      <c r="AN1118" s="201"/>
      <c r="AO1118" s="201"/>
      <c r="AP1118" s="201"/>
      <c r="AQ1118" s="201"/>
      <c r="AR1118" s="201"/>
      <c r="AS1118" s="201"/>
      <c r="AT1118" s="201"/>
      <c r="AU1118" s="201"/>
      <c r="AV1118" s="201"/>
      <c r="AW1118" s="201"/>
      <c r="AX1118" s="201"/>
      <c r="AY1118" s="201"/>
      <c r="AZ1118" s="201"/>
      <c r="BA1118" s="201"/>
      <c r="BB1118" s="201"/>
      <c r="BC1118" s="201"/>
    </row>
    <row r="1119" spans="21:55" ht="12.75">
      <c r="U1119" s="129"/>
      <c r="V1119" s="129" t="s">
        <v>30</v>
      </c>
      <c r="W1119" s="129"/>
      <c r="X1119" s="129"/>
      <c r="AH1119" s="164"/>
      <c r="AI1119" s="201"/>
      <c r="AJ1119" s="201"/>
      <c r="AK1119" s="201"/>
      <c r="AL1119" s="201"/>
      <c r="AM1119" s="201"/>
      <c r="AN1119" s="201"/>
      <c r="AO1119" s="201"/>
      <c r="AP1119" s="201"/>
      <c r="AQ1119" s="201"/>
      <c r="AR1119" s="201"/>
      <c r="AS1119" s="201"/>
      <c r="AT1119" s="201"/>
      <c r="AU1119" s="201"/>
      <c r="AV1119" s="201"/>
      <c r="AW1119" s="201"/>
      <c r="AX1119" s="201"/>
      <c r="AY1119" s="201"/>
      <c r="AZ1119" s="201"/>
      <c r="BA1119" s="201"/>
      <c r="BB1119" s="201"/>
      <c r="BC1119" s="201"/>
    </row>
    <row r="1120" spans="21:55" ht="12.75">
      <c r="U1120" s="129"/>
      <c r="V1120" s="129" t="s">
        <v>31</v>
      </c>
      <c r="W1120" s="129"/>
      <c r="X1120" s="129"/>
      <c r="AH1120" s="164"/>
      <c r="AI1120" s="201"/>
      <c r="AJ1120" s="201"/>
      <c r="AK1120" s="201"/>
      <c r="AL1120" s="201"/>
      <c r="AM1120" s="201"/>
      <c r="AN1120" s="201"/>
      <c r="AO1120" s="201"/>
      <c r="AP1120" s="201"/>
      <c r="AQ1120" s="201"/>
      <c r="AR1120" s="201"/>
      <c r="AS1120" s="201"/>
      <c r="AT1120" s="201"/>
      <c r="AU1120" s="201"/>
      <c r="AV1120" s="201"/>
      <c r="AW1120" s="201"/>
      <c r="AX1120" s="201"/>
      <c r="AY1120" s="201"/>
      <c r="AZ1120" s="201"/>
      <c r="BA1120" s="201"/>
      <c r="BB1120" s="201"/>
      <c r="BC1120" s="201"/>
    </row>
    <row r="1121" spans="21:55" ht="12.75">
      <c r="U1121" s="129"/>
      <c r="V1121" s="129" t="s">
        <v>32</v>
      </c>
      <c r="W1121" s="129"/>
      <c r="X1121" s="129"/>
      <c r="AH1121" s="164"/>
      <c r="AI1121" s="201"/>
      <c r="AJ1121" s="201"/>
      <c r="AK1121" s="201"/>
      <c r="AL1121" s="201"/>
      <c r="AM1121" s="201"/>
      <c r="AN1121" s="201"/>
      <c r="AO1121" s="201"/>
      <c r="AP1121" s="201"/>
      <c r="AQ1121" s="201"/>
      <c r="AR1121" s="201"/>
      <c r="AS1121" s="201"/>
      <c r="AT1121" s="201"/>
      <c r="AU1121" s="201"/>
      <c r="AV1121" s="201"/>
      <c r="AW1121" s="201"/>
      <c r="AX1121" s="201"/>
      <c r="AY1121" s="201"/>
      <c r="AZ1121" s="201"/>
      <c r="BA1121" s="201"/>
      <c r="BB1121" s="201"/>
      <c r="BC1121" s="201"/>
    </row>
    <row r="1122" spans="21:55" ht="12.75">
      <c r="U1122" s="129"/>
      <c r="V1122" s="129" t="s">
        <v>33</v>
      </c>
      <c r="W1122" s="129"/>
      <c r="X1122" s="129"/>
      <c r="AH1122" s="164"/>
      <c r="AI1122" s="201"/>
      <c r="AJ1122" s="201"/>
      <c r="AK1122" s="201"/>
      <c r="AL1122" s="201"/>
      <c r="AM1122" s="201"/>
      <c r="AN1122" s="201"/>
      <c r="AO1122" s="201"/>
      <c r="AP1122" s="201"/>
      <c r="AQ1122" s="201"/>
      <c r="AR1122" s="201"/>
      <c r="AS1122" s="201"/>
      <c r="AT1122" s="201"/>
      <c r="AU1122" s="201"/>
      <c r="AV1122" s="201"/>
      <c r="AW1122" s="201"/>
      <c r="AX1122" s="201"/>
      <c r="AY1122" s="201"/>
      <c r="AZ1122" s="201"/>
      <c r="BA1122" s="201"/>
      <c r="BB1122" s="201"/>
      <c r="BC1122" s="201"/>
    </row>
    <row r="1123" spans="21:55" ht="12.75">
      <c r="U1123" s="129"/>
      <c r="V1123" s="129" t="s">
        <v>35</v>
      </c>
      <c r="W1123" s="129"/>
      <c r="X1123" s="129"/>
      <c r="AH1123" s="164"/>
      <c r="AI1123" s="201"/>
      <c r="AJ1123" s="201"/>
      <c r="AK1123" s="201"/>
      <c r="AL1123" s="201"/>
      <c r="AM1123" s="201"/>
      <c r="AN1123" s="201"/>
      <c r="AO1123" s="201"/>
      <c r="AP1123" s="201"/>
      <c r="AQ1123" s="201"/>
      <c r="AR1123" s="201"/>
      <c r="AS1123" s="201"/>
      <c r="AT1123" s="201"/>
      <c r="AU1123" s="201"/>
      <c r="AV1123" s="201"/>
      <c r="AW1123" s="201"/>
      <c r="AX1123" s="201"/>
      <c r="AY1123" s="201"/>
      <c r="AZ1123" s="201"/>
      <c r="BA1123" s="201"/>
      <c r="BB1123" s="201"/>
      <c r="BC1123" s="201"/>
    </row>
    <row r="1124" spans="21:55" ht="12.75">
      <c r="U1124" s="129"/>
      <c r="V1124" s="129" t="s">
        <v>37</v>
      </c>
      <c r="W1124" s="206"/>
      <c r="X1124" s="129"/>
      <c r="AH1124" s="164"/>
      <c r="AI1124" s="201"/>
      <c r="AJ1124" s="201"/>
      <c r="AK1124" s="201"/>
      <c r="AL1124" s="201"/>
      <c r="AM1124" s="201"/>
      <c r="AN1124" s="201"/>
      <c r="AO1124" s="201"/>
      <c r="AP1124" s="201"/>
      <c r="AQ1124" s="201"/>
      <c r="AR1124" s="201"/>
      <c r="AS1124" s="201"/>
      <c r="AT1124" s="201"/>
      <c r="AU1124" s="201"/>
      <c r="AV1124" s="201"/>
      <c r="AW1124" s="201"/>
      <c r="AX1124" s="201"/>
      <c r="AY1124" s="201"/>
      <c r="AZ1124" s="201"/>
      <c r="BA1124" s="201"/>
      <c r="BB1124" s="201"/>
      <c r="BC1124" s="201"/>
    </row>
    <row r="1125" spans="21:55" ht="12.75">
      <c r="U1125" s="129"/>
      <c r="V1125" s="129" t="s">
        <v>39</v>
      </c>
      <c r="W1125" s="129"/>
      <c r="X1125" s="129"/>
      <c r="AH1125" s="164"/>
      <c r="AI1125" s="201"/>
      <c r="AJ1125" s="201"/>
      <c r="AK1125" s="201"/>
      <c r="AL1125" s="201"/>
      <c r="AM1125" s="201"/>
      <c r="AN1125" s="201"/>
      <c r="AO1125" s="201"/>
      <c r="AP1125" s="201"/>
      <c r="AQ1125" s="201"/>
      <c r="AR1125" s="201"/>
      <c r="AS1125" s="201"/>
      <c r="AT1125" s="201"/>
      <c r="AU1125" s="201"/>
      <c r="AV1125" s="201"/>
      <c r="AW1125" s="201"/>
      <c r="AX1125" s="201"/>
      <c r="AY1125" s="201"/>
      <c r="AZ1125" s="201"/>
      <c r="BA1125" s="201"/>
      <c r="BB1125" s="201"/>
      <c r="BC1125" s="201"/>
    </row>
    <row r="1126" spans="21:55" ht="12.75">
      <c r="U1126" s="129"/>
      <c r="V1126" s="129" t="s">
        <v>41</v>
      </c>
      <c r="W1126" s="129"/>
      <c r="X1126" s="129"/>
      <c r="AH1126" s="164"/>
      <c r="AI1126" s="201"/>
      <c r="AJ1126" s="201"/>
      <c r="AK1126" s="201"/>
      <c r="AL1126" s="201"/>
      <c r="AM1126" s="201"/>
      <c r="AN1126" s="201"/>
      <c r="AO1126" s="201"/>
      <c r="AP1126" s="201"/>
      <c r="AQ1126" s="201"/>
      <c r="AR1126" s="201"/>
      <c r="AS1126" s="201"/>
      <c r="AT1126" s="201"/>
      <c r="AU1126" s="201"/>
      <c r="AV1126" s="201"/>
      <c r="AW1126" s="201"/>
      <c r="AX1126" s="201"/>
      <c r="AY1126" s="201"/>
      <c r="AZ1126" s="201"/>
      <c r="BA1126" s="201"/>
      <c r="BB1126" s="201"/>
      <c r="BC1126" s="201"/>
    </row>
    <row r="1127" spans="21:55" ht="12.75">
      <c r="U1127" s="129"/>
      <c r="V1127" s="129" t="s">
        <v>42</v>
      </c>
      <c r="W1127" s="129"/>
      <c r="X1127" s="129"/>
      <c r="AH1127" s="164"/>
      <c r="AI1127" s="201"/>
      <c r="AJ1127" s="201"/>
      <c r="AK1127" s="201"/>
      <c r="AL1127" s="201"/>
      <c r="AM1127" s="201"/>
      <c r="AN1127" s="201"/>
      <c r="AO1127" s="201"/>
      <c r="AP1127" s="201"/>
      <c r="AQ1127" s="201"/>
      <c r="AR1127" s="201"/>
      <c r="AS1127" s="201"/>
      <c r="AT1127" s="201"/>
      <c r="AU1127" s="201"/>
      <c r="AV1127" s="201"/>
      <c r="AW1127" s="201"/>
      <c r="AX1127" s="201"/>
      <c r="AY1127" s="201"/>
      <c r="AZ1127" s="201"/>
      <c r="BA1127" s="201"/>
      <c r="BB1127" s="201"/>
      <c r="BC1127" s="201"/>
    </row>
    <row r="1128" spans="21:55" ht="12.75">
      <c r="U1128" s="129"/>
      <c r="V1128" s="129" t="s">
        <v>43</v>
      </c>
      <c r="W1128" s="206"/>
      <c r="X1128" s="129"/>
      <c r="AH1128" s="164"/>
      <c r="AI1128" s="201"/>
      <c r="AJ1128" s="201"/>
      <c r="AK1128" s="201"/>
      <c r="AL1128" s="201"/>
      <c r="AM1128" s="201"/>
      <c r="AN1128" s="201"/>
      <c r="AO1128" s="201"/>
      <c r="AP1128" s="201"/>
      <c r="AQ1128" s="201"/>
      <c r="AR1128" s="201"/>
      <c r="AS1128" s="201"/>
      <c r="AT1128" s="201"/>
      <c r="AU1128" s="201"/>
      <c r="AV1128" s="201"/>
      <c r="AW1128" s="201"/>
      <c r="AX1128" s="201"/>
      <c r="AY1128" s="201"/>
      <c r="AZ1128" s="201"/>
      <c r="BA1128" s="201"/>
      <c r="BB1128" s="201"/>
      <c r="BC1128" s="201"/>
    </row>
    <row r="1129" spans="21:55" ht="12.75">
      <c r="U1129" s="129"/>
      <c r="V1129" s="129" t="s">
        <v>44</v>
      </c>
      <c r="W1129" s="129"/>
      <c r="X1129" s="129"/>
      <c r="AH1129" s="164"/>
      <c r="AI1129" s="201"/>
      <c r="AJ1129" s="201"/>
      <c r="AK1129" s="201"/>
      <c r="AL1129" s="201"/>
      <c r="AM1129" s="201"/>
      <c r="AN1129" s="201"/>
      <c r="AO1129" s="201"/>
      <c r="AP1129" s="201"/>
      <c r="AQ1129" s="201"/>
      <c r="AR1129" s="201"/>
      <c r="AS1129" s="201"/>
      <c r="AT1129" s="201"/>
      <c r="AU1129" s="201"/>
      <c r="AV1129" s="201"/>
      <c r="AW1129" s="201"/>
      <c r="AX1129" s="201"/>
      <c r="AY1129" s="201"/>
      <c r="AZ1129" s="201"/>
      <c r="BA1129" s="201"/>
      <c r="BB1129" s="201"/>
      <c r="BC1129" s="201"/>
    </row>
    <row r="1130" spans="21:55" ht="12.75">
      <c r="U1130" s="129"/>
      <c r="V1130" s="129"/>
      <c r="W1130" s="129"/>
      <c r="X1130" s="129"/>
      <c r="AH1130" s="164"/>
      <c r="AI1130" s="201"/>
      <c r="AJ1130" s="201"/>
      <c r="AK1130" s="201"/>
      <c r="AL1130" s="201"/>
      <c r="AM1130" s="201"/>
      <c r="AN1130" s="201"/>
      <c r="AO1130" s="201"/>
      <c r="AP1130" s="201"/>
      <c r="AQ1130" s="201"/>
      <c r="AR1130" s="201"/>
      <c r="AS1130" s="201"/>
      <c r="AT1130" s="201"/>
      <c r="AU1130" s="201"/>
      <c r="AV1130" s="201"/>
      <c r="AW1130" s="201"/>
      <c r="AX1130" s="201"/>
      <c r="AY1130" s="201"/>
      <c r="AZ1130" s="201"/>
      <c r="BA1130" s="201"/>
      <c r="BB1130" s="201"/>
      <c r="BC1130" s="201"/>
    </row>
    <row r="1131" spans="21:55" ht="12.75">
      <c r="U1131" s="129">
        <v>50</v>
      </c>
      <c r="V1131" s="129" t="s">
        <v>17</v>
      </c>
      <c r="W1131" s="129"/>
      <c r="X1131" s="129"/>
      <c r="AH1131" s="164"/>
      <c r="AI1131" s="201"/>
      <c r="AJ1131" s="201"/>
      <c r="AK1131" s="201"/>
      <c r="AL1131" s="201"/>
      <c r="AM1131" s="201"/>
      <c r="AN1131" s="201"/>
      <c r="AO1131" s="201"/>
      <c r="AP1131" s="201"/>
      <c r="AQ1131" s="201"/>
      <c r="AR1131" s="201"/>
      <c r="AS1131" s="201"/>
      <c r="AT1131" s="201"/>
      <c r="AU1131" s="201"/>
      <c r="AV1131" s="201"/>
      <c r="AW1131" s="201"/>
      <c r="AX1131" s="201"/>
      <c r="AY1131" s="201"/>
      <c r="AZ1131" s="201"/>
      <c r="BA1131" s="201"/>
      <c r="BB1131" s="201"/>
      <c r="BC1131" s="201"/>
    </row>
    <row r="1132" spans="21:55" ht="12.75">
      <c r="U1132" s="129"/>
      <c r="V1132" s="129" t="s">
        <v>18</v>
      </c>
      <c r="W1132" s="129"/>
      <c r="X1132" s="129"/>
      <c r="AH1132" s="164"/>
      <c r="AI1132" s="201"/>
      <c r="AJ1132" s="201"/>
      <c r="AK1132" s="201"/>
      <c r="AL1132" s="201"/>
      <c r="AM1132" s="201"/>
      <c r="AN1132" s="201"/>
      <c r="AO1132" s="201"/>
      <c r="AP1132" s="201"/>
      <c r="AQ1132" s="201"/>
      <c r="AR1132" s="201"/>
      <c r="AS1132" s="201"/>
      <c r="AT1132" s="201"/>
      <c r="AU1132" s="201"/>
      <c r="AV1132" s="201"/>
      <c r="AW1132" s="201"/>
      <c r="AX1132" s="201"/>
      <c r="AY1132" s="201"/>
      <c r="AZ1132" s="201"/>
      <c r="BA1132" s="201"/>
      <c r="BB1132" s="201"/>
      <c r="BC1132" s="201"/>
    </row>
    <row r="1133" spans="21:55" ht="12.75">
      <c r="U1133" s="129"/>
      <c r="V1133" s="129" t="s">
        <v>20</v>
      </c>
      <c r="W1133" s="129"/>
      <c r="X1133" s="129"/>
      <c r="AH1133" s="164"/>
      <c r="AI1133" s="201"/>
      <c r="AJ1133" s="201"/>
      <c r="AK1133" s="201"/>
      <c r="AL1133" s="201"/>
      <c r="AM1133" s="201"/>
      <c r="AN1133" s="201"/>
      <c r="AO1133" s="201"/>
      <c r="AP1133" s="201"/>
      <c r="AQ1133" s="201"/>
      <c r="AR1133" s="201"/>
      <c r="AS1133" s="201"/>
      <c r="AT1133" s="201"/>
      <c r="AU1133" s="201"/>
      <c r="AV1133" s="201"/>
      <c r="AW1133" s="201"/>
      <c r="AX1133" s="201"/>
      <c r="AY1133" s="201"/>
      <c r="AZ1133" s="201"/>
      <c r="BA1133" s="201"/>
      <c r="BB1133" s="201"/>
      <c r="BC1133" s="201"/>
    </row>
    <row r="1134" spans="21:55" ht="12.75">
      <c r="U1134" s="129"/>
      <c r="V1134" s="129" t="s">
        <v>22</v>
      </c>
      <c r="W1134" s="129"/>
      <c r="X1134" s="129"/>
      <c r="AH1134" s="164"/>
      <c r="AI1134" s="201"/>
      <c r="AJ1134" s="201"/>
      <c r="AK1134" s="201"/>
      <c r="AL1134" s="201"/>
      <c r="AM1134" s="201"/>
      <c r="AN1134" s="201"/>
      <c r="AO1134" s="201"/>
      <c r="AP1134" s="201"/>
      <c r="AQ1134" s="201"/>
      <c r="AR1134" s="201"/>
      <c r="AS1134" s="201"/>
      <c r="AT1134" s="201"/>
      <c r="AU1134" s="201"/>
      <c r="AV1134" s="201"/>
      <c r="AW1134" s="201"/>
      <c r="AX1134" s="201"/>
      <c r="AY1134" s="201"/>
      <c r="AZ1134" s="201"/>
      <c r="BA1134" s="201"/>
      <c r="BB1134" s="201"/>
      <c r="BC1134" s="201"/>
    </row>
    <row r="1135" spans="21:55" ht="12.75">
      <c r="U1135" s="129"/>
      <c r="V1135" s="129" t="s">
        <v>24</v>
      </c>
      <c r="W1135" s="129"/>
      <c r="X1135" s="129"/>
      <c r="AH1135" s="164"/>
      <c r="AI1135" s="201"/>
      <c r="AJ1135" s="201"/>
      <c r="AK1135" s="201"/>
      <c r="AL1135" s="201"/>
      <c r="AM1135" s="201"/>
      <c r="AN1135" s="201"/>
      <c r="AO1135" s="201"/>
      <c r="AP1135" s="201"/>
      <c r="AQ1135" s="201"/>
      <c r="AR1135" s="201"/>
      <c r="AS1135" s="201"/>
      <c r="AT1135" s="201"/>
      <c r="AU1135" s="201"/>
      <c r="AV1135" s="201"/>
      <c r="AW1135" s="201"/>
      <c r="AX1135" s="201"/>
      <c r="AY1135" s="201"/>
      <c r="AZ1135" s="201"/>
      <c r="BA1135" s="201"/>
      <c r="BB1135" s="201"/>
      <c r="BC1135" s="201"/>
    </row>
    <row r="1136" spans="21:55" ht="12.75">
      <c r="U1136" s="129"/>
      <c r="V1136" s="129" t="s">
        <v>25</v>
      </c>
      <c r="W1136" s="129"/>
      <c r="X1136" s="129"/>
      <c r="AH1136" s="164"/>
      <c r="AI1136" s="201"/>
      <c r="AJ1136" s="201"/>
      <c r="AK1136" s="201"/>
      <c r="AL1136" s="201"/>
      <c r="AM1136" s="201"/>
      <c r="AN1136" s="201"/>
      <c r="AO1136" s="201"/>
      <c r="AP1136" s="201"/>
      <c r="AQ1136" s="201"/>
      <c r="AR1136" s="201"/>
      <c r="AS1136" s="201"/>
      <c r="AT1136" s="201"/>
      <c r="AU1136" s="201"/>
      <c r="AV1136" s="201"/>
      <c r="AW1136" s="201"/>
      <c r="AX1136" s="201"/>
      <c r="AY1136" s="201"/>
      <c r="AZ1136" s="201"/>
      <c r="BA1136" s="201"/>
      <c r="BB1136" s="201"/>
      <c r="BC1136" s="201"/>
    </row>
    <row r="1137" spans="21:55" ht="12.75">
      <c r="U1137" s="129"/>
      <c r="V1137" s="129" t="s">
        <v>26</v>
      </c>
      <c r="W1137" s="129"/>
      <c r="X1137" s="129"/>
      <c r="AH1137" s="164"/>
      <c r="AI1137" s="201"/>
      <c r="AJ1137" s="201"/>
      <c r="AK1137" s="201"/>
      <c r="AL1137" s="201"/>
      <c r="AM1137" s="201"/>
      <c r="AN1137" s="201"/>
      <c r="AO1137" s="201"/>
      <c r="AP1137" s="201"/>
      <c r="AQ1137" s="201"/>
      <c r="AR1137" s="201"/>
      <c r="AS1137" s="201"/>
      <c r="AT1137" s="201"/>
      <c r="AU1137" s="201"/>
      <c r="AV1137" s="201"/>
      <c r="AW1137" s="201"/>
      <c r="AX1137" s="201"/>
      <c r="AY1137" s="201"/>
      <c r="AZ1137" s="201"/>
      <c r="BA1137" s="201"/>
      <c r="BB1137" s="201"/>
      <c r="BC1137" s="201"/>
    </row>
    <row r="1138" spans="21:55" ht="12.75">
      <c r="U1138" s="129"/>
      <c r="V1138" s="129" t="s">
        <v>27</v>
      </c>
      <c r="W1138" s="129"/>
      <c r="X1138" s="129"/>
      <c r="AH1138" s="164"/>
      <c r="AI1138" s="201"/>
      <c r="AJ1138" s="201"/>
      <c r="AK1138" s="201"/>
      <c r="AL1138" s="201"/>
      <c r="AM1138" s="201"/>
      <c r="AN1138" s="201"/>
      <c r="AO1138" s="201"/>
      <c r="AP1138" s="201"/>
      <c r="AQ1138" s="201"/>
      <c r="AR1138" s="201"/>
      <c r="AS1138" s="201"/>
      <c r="AT1138" s="201"/>
      <c r="AU1138" s="201"/>
      <c r="AV1138" s="201"/>
      <c r="AW1138" s="201"/>
      <c r="AX1138" s="201"/>
      <c r="AY1138" s="201"/>
      <c r="AZ1138" s="201"/>
      <c r="BA1138" s="201"/>
      <c r="BB1138" s="201"/>
      <c r="BC1138" s="201"/>
    </row>
    <row r="1139" spans="21:55" ht="12.75">
      <c r="U1139" s="129"/>
      <c r="V1139" s="129" t="s">
        <v>28</v>
      </c>
      <c r="W1139" s="129"/>
      <c r="X1139" s="129"/>
      <c r="AH1139" s="164"/>
      <c r="AI1139" s="201"/>
      <c r="AJ1139" s="201"/>
      <c r="AK1139" s="201"/>
      <c r="AL1139" s="201"/>
      <c r="AM1139" s="201"/>
      <c r="AN1139" s="201"/>
      <c r="AO1139" s="201"/>
      <c r="AP1139" s="201"/>
      <c r="AQ1139" s="201"/>
      <c r="AR1139" s="201"/>
      <c r="AS1139" s="201"/>
      <c r="AT1139" s="201"/>
      <c r="AU1139" s="201"/>
      <c r="AV1139" s="201"/>
      <c r="AW1139" s="201"/>
      <c r="AX1139" s="201"/>
      <c r="AY1139" s="201"/>
      <c r="AZ1139" s="201"/>
      <c r="BA1139" s="201"/>
      <c r="BB1139" s="201"/>
      <c r="BC1139" s="201"/>
    </row>
    <row r="1140" spans="21:55" ht="12.75">
      <c r="U1140" s="129"/>
      <c r="V1140" s="129" t="s">
        <v>29</v>
      </c>
      <c r="W1140" s="129"/>
      <c r="X1140" s="129"/>
      <c r="AH1140" s="164"/>
      <c r="AI1140" s="201"/>
      <c r="AJ1140" s="201"/>
      <c r="AK1140" s="201"/>
      <c r="AL1140" s="201"/>
      <c r="AM1140" s="201"/>
      <c r="AN1140" s="201"/>
      <c r="AO1140" s="201"/>
      <c r="AP1140" s="201"/>
      <c r="AQ1140" s="201"/>
      <c r="AR1140" s="201"/>
      <c r="AS1140" s="201"/>
      <c r="AT1140" s="201"/>
      <c r="AU1140" s="201"/>
      <c r="AV1140" s="201"/>
      <c r="AW1140" s="201"/>
      <c r="AX1140" s="201"/>
      <c r="AY1140" s="201"/>
      <c r="AZ1140" s="201"/>
      <c r="BA1140" s="201"/>
      <c r="BB1140" s="201"/>
      <c r="BC1140" s="201"/>
    </row>
    <row r="1141" spans="21:55" ht="12.75">
      <c r="U1141" s="129"/>
      <c r="V1141" s="129" t="s">
        <v>30</v>
      </c>
      <c r="W1141" s="129"/>
      <c r="X1141" s="129"/>
      <c r="AH1141" s="164"/>
      <c r="AI1141" s="201"/>
      <c r="AJ1141" s="201"/>
      <c r="AK1141" s="201"/>
      <c r="AL1141" s="201"/>
      <c r="AM1141" s="201"/>
      <c r="AN1141" s="201"/>
      <c r="AO1141" s="201"/>
      <c r="AP1141" s="201"/>
      <c r="AQ1141" s="201"/>
      <c r="AR1141" s="201"/>
      <c r="AS1141" s="201"/>
      <c r="AT1141" s="201"/>
      <c r="AU1141" s="201"/>
      <c r="AV1141" s="201"/>
      <c r="AW1141" s="201"/>
      <c r="AX1141" s="201"/>
      <c r="AY1141" s="201"/>
      <c r="AZ1141" s="201"/>
      <c r="BA1141" s="201"/>
      <c r="BB1141" s="201"/>
      <c r="BC1141" s="201"/>
    </row>
    <row r="1142" spans="21:55" ht="12.75">
      <c r="U1142" s="129"/>
      <c r="V1142" s="129" t="s">
        <v>31</v>
      </c>
      <c r="W1142" s="129"/>
      <c r="X1142" s="129"/>
      <c r="AH1142" s="164"/>
      <c r="AI1142" s="201"/>
      <c r="AJ1142" s="201"/>
      <c r="AK1142" s="201"/>
      <c r="AL1142" s="201"/>
      <c r="AM1142" s="201"/>
      <c r="AN1142" s="201"/>
      <c r="AO1142" s="201"/>
      <c r="AP1142" s="201"/>
      <c r="AQ1142" s="201"/>
      <c r="AR1142" s="201"/>
      <c r="AS1142" s="201"/>
      <c r="AT1142" s="201"/>
      <c r="AU1142" s="201"/>
      <c r="AV1142" s="201"/>
      <c r="AW1142" s="201"/>
      <c r="AX1142" s="201"/>
      <c r="AY1142" s="201"/>
      <c r="AZ1142" s="201"/>
      <c r="BA1142" s="201"/>
      <c r="BB1142" s="201"/>
      <c r="BC1142" s="201"/>
    </row>
    <row r="1143" spans="21:55" ht="12.75">
      <c r="U1143" s="129"/>
      <c r="V1143" s="129" t="s">
        <v>32</v>
      </c>
      <c r="W1143" s="129"/>
      <c r="X1143" s="129"/>
      <c r="AH1143" s="164"/>
      <c r="AI1143" s="201"/>
      <c r="AJ1143" s="201"/>
      <c r="AK1143" s="201"/>
      <c r="AL1143" s="201"/>
      <c r="AM1143" s="201"/>
      <c r="AN1143" s="201"/>
      <c r="AO1143" s="201"/>
      <c r="AP1143" s="201"/>
      <c r="AQ1143" s="201"/>
      <c r="AR1143" s="201"/>
      <c r="AS1143" s="201"/>
      <c r="AT1143" s="201"/>
      <c r="AU1143" s="201"/>
      <c r="AV1143" s="201"/>
      <c r="AW1143" s="201"/>
      <c r="AX1143" s="201"/>
      <c r="AY1143" s="201"/>
      <c r="AZ1143" s="201"/>
      <c r="BA1143" s="201"/>
      <c r="BB1143" s="201"/>
      <c r="BC1143" s="201"/>
    </row>
    <row r="1144" spans="21:55" ht="12.75">
      <c r="U1144" s="129"/>
      <c r="V1144" s="129" t="s">
        <v>33</v>
      </c>
      <c r="W1144" s="129"/>
      <c r="X1144" s="129"/>
      <c r="AH1144" s="164"/>
      <c r="AI1144" s="201"/>
      <c r="AJ1144" s="201"/>
      <c r="AK1144" s="201"/>
      <c r="AL1144" s="201"/>
      <c r="AM1144" s="201"/>
      <c r="AN1144" s="201"/>
      <c r="AO1144" s="201"/>
      <c r="AP1144" s="201"/>
      <c r="AQ1144" s="201"/>
      <c r="AR1144" s="201"/>
      <c r="AS1144" s="201"/>
      <c r="AT1144" s="201"/>
      <c r="AU1144" s="201"/>
      <c r="AV1144" s="201"/>
      <c r="AW1144" s="201"/>
      <c r="AX1144" s="201"/>
      <c r="AY1144" s="201"/>
      <c r="AZ1144" s="201"/>
      <c r="BA1144" s="201"/>
      <c r="BB1144" s="201"/>
      <c r="BC1144" s="201"/>
    </row>
    <row r="1145" spans="21:55" ht="12.75">
      <c r="U1145" s="129"/>
      <c r="V1145" s="129" t="s">
        <v>35</v>
      </c>
      <c r="W1145" s="129"/>
      <c r="X1145" s="129"/>
      <c r="AH1145" s="164"/>
      <c r="AI1145" s="201"/>
      <c r="AJ1145" s="201"/>
      <c r="AK1145" s="201"/>
      <c r="AL1145" s="201"/>
      <c r="AM1145" s="201"/>
      <c r="AN1145" s="201"/>
      <c r="AO1145" s="201"/>
      <c r="AP1145" s="201"/>
      <c r="AQ1145" s="201"/>
      <c r="AR1145" s="201"/>
      <c r="AS1145" s="201"/>
      <c r="AT1145" s="201"/>
      <c r="AU1145" s="201"/>
      <c r="AV1145" s="201"/>
      <c r="AW1145" s="201"/>
      <c r="AX1145" s="201"/>
      <c r="AY1145" s="201"/>
      <c r="AZ1145" s="201"/>
      <c r="BA1145" s="201"/>
      <c r="BB1145" s="201"/>
      <c r="BC1145" s="201"/>
    </row>
    <row r="1146" spans="21:55" ht="12.75">
      <c r="U1146" s="129"/>
      <c r="V1146" s="129" t="s">
        <v>37</v>
      </c>
      <c r="W1146" s="206"/>
      <c r="X1146" s="129"/>
      <c r="AH1146" s="164"/>
      <c r="AI1146" s="201"/>
      <c r="AJ1146" s="201"/>
      <c r="AK1146" s="201"/>
      <c r="AL1146" s="201"/>
      <c r="AM1146" s="201"/>
      <c r="AN1146" s="201"/>
      <c r="AO1146" s="201"/>
      <c r="AP1146" s="201"/>
      <c r="AQ1146" s="201"/>
      <c r="AR1146" s="201"/>
      <c r="AS1146" s="201"/>
      <c r="AT1146" s="201"/>
      <c r="AU1146" s="201"/>
      <c r="AV1146" s="201"/>
      <c r="AW1146" s="201"/>
      <c r="AX1146" s="201"/>
      <c r="AY1146" s="201"/>
      <c r="AZ1146" s="201"/>
      <c r="BA1146" s="201"/>
      <c r="BB1146" s="201"/>
      <c r="BC1146" s="201"/>
    </row>
    <row r="1147" spans="21:55" ht="12.75">
      <c r="U1147" s="129"/>
      <c r="V1147" s="129" t="s">
        <v>39</v>
      </c>
      <c r="W1147" s="129"/>
      <c r="X1147" s="129"/>
      <c r="AH1147" s="164"/>
      <c r="AI1147" s="201"/>
      <c r="AJ1147" s="201"/>
      <c r="AK1147" s="201"/>
      <c r="AL1147" s="201"/>
      <c r="AM1147" s="201"/>
      <c r="AN1147" s="201"/>
      <c r="AO1147" s="201"/>
      <c r="AP1147" s="201"/>
      <c r="AQ1147" s="201"/>
      <c r="AR1147" s="201"/>
      <c r="AS1147" s="201"/>
      <c r="AT1147" s="201"/>
      <c r="AU1147" s="201"/>
      <c r="AV1147" s="201"/>
      <c r="AW1147" s="201"/>
      <c r="AX1147" s="201"/>
      <c r="AY1147" s="201"/>
      <c r="AZ1147" s="201"/>
      <c r="BA1147" s="201"/>
      <c r="BB1147" s="201"/>
      <c r="BC1147" s="201"/>
    </row>
    <row r="1148" spans="21:55" ht="12.75">
      <c r="U1148" s="129"/>
      <c r="V1148" s="129" t="s">
        <v>41</v>
      </c>
      <c r="W1148" s="129"/>
      <c r="X1148" s="129"/>
      <c r="AH1148" s="164"/>
      <c r="AI1148" s="201"/>
      <c r="AJ1148" s="201"/>
      <c r="AK1148" s="201"/>
      <c r="AL1148" s="201"/>
      <c r="AM1148" s="201"/>
      <c r="AN1148" s="201"/>
      <c r="AO1148" s="201"/>
      <c r="AP1148" s="201"/>
      <c r="AQ1148" s="201"/>
      <c r="AR1148" s="201"/>
      <c r="AS1148" s="201"/>
      <c r="AT1148" s="201"/>
      <c r="AU1148" s="201"/>
      <c r="AV1148" s="201"/>
      <c r="AW1148" s="201"/>
      <c r="AX1148" s="201"/>
      <c r="AY1148" s="201"/>
      <c r="AZ1148" s="201"/>
      <c r="BA1148" s="201"/>
      <c r="BB1148" s="201"/>
      <c r="BC1148" s="201"/>
    </row>
    <row r="1149" spans="21:55" ht="12.75">
      <c r="U1149" s="129"/>
      <c r="V1149" s="129" t="s">
        <v>42</v>
      </c>
      <c r="W1149" s="129"/>
      <c r="X1149" s="129"/>
      <c r="AH1149" s="164"/>
      <c r="AI1149" s="201"/>
      <c r="AJ1149" s="201"/>
      <c r="AK1149" s="201"/>
      <c r="AL1149" s="201"/>
      <c r="AM1149" s="201"/>
      <c r="AN1149" s="201"/>
      <c r="AO1149" s="201"/>
      <c r="AP1149" s="201"/>
      <c r="AQ1149" s="201"/>
      <c r="AR1149" s="201"/>
      <c r="AS1149" s="201"/>
      <c r="AT1149" s="201"/>
      <c r="AU1149" s="201"/>
      <c r="AV1149" s="201"/>
      <c r="AW1149" s="201"/>
      <c r="AX1149" s="201"/>
      <c r="AY1149" s="201"/>
      <c r="AZ1149" s="201"/>
      <c r="BA1149" s="201"/>
      <c r="BB1149" s="201"/>
      <c r="BC1149" s="201"/>
    </row>
    <row r="1150" spans="21:55" ht="12.75">
      <c r="U1150" s="129"/>
      <c r="V1150" s="129" t="s">
        <v>43</v>
      </c>
      <c r="W1150" s="206"/>
      <c r="X1150" s="129"/>
      <c r="AH1150" s="164"/>
      <c r="AI1150" s="201"/>
      <c r="AJ1150" s="201"/>
      <c r="AK1150" s="201"/>
      <c r="AL1150" s="201"/>
      <c r="AM1150" s="201"/>
      <c r="AN1150" s="201"/>
      <c r="AO1150" s="201"/>
      <c r="AP1150" s="201"/>
      <c r="AQ1150" s="201"/>
      <c r="AR1150" s="201"/>
      <c r="AS1150" s="201"/>
      <c r="AT1150" s="201"/>
      <c r="AU1150" s="201"/>
      <c r="AV1150" s="201"/>
      <c r="AW1150" s="201"/>
      <c r="AX1150" s="201"/>
      <c r="AY1150" s="201"/>
      <c r="AZ1150" s="201"/>
      <c r="BA1150" s="201"/>
      <c r="BB1150" s="201"/>
      <c r="BC1150" s="201"/>
    </row>
    <row r="1151" spans="21:55" ht="12.75">
      <c r="U1151" s="129"/>
      <c r="V1151" s="129" t="s">
        <v>44</v>
      </c>
      <c r="W1151" s="129"/>
      <c r="X1151" s="129"/>
      <c r="AH1151" s="164"/>
      <c r="AI1151" s="201"/>
      <c r="AJ1151" s="201"/>
      <c r="AK1151" s="201"/>
      <c r="AL1151" s="201"/>
      <c r="AM1151" s="201"/>
      <c r="AN1151" s="201"/>
      <c r="AO1151" s="201"/>
      <c r="AP1151" s="201"/>
      <c r="AQ1151" s="201"/>
      <c r="AR1151" s="201"/>
      <c r="AS1151" s="201"/>
      <c r="AT1151" s="201"/>
      <c r="AU1151" s="201"/>
      <c r="AV1151" s="201"/>
      <c r="AW1151" s="201"/>
      <c r="AX1151" s="201"/>
      <c r="AY1151" s="201"/>
      <c r="AZ1151" s="201"/>
      <c r="BA1151" s="201"/>
      <c r="BB1151" s="201"/>
      <c r="BC1151" s="201"/>
    </row>
    <row r="1152" spans="21:55" ht="12.75">
      <c r="U1152" s="129"/>
      <c r="V1152" s="129"/>
      <c r="W1152" s="129"/>
      <c r="X1152" s="129"/>
      <c r="AH1152" s="164"/>
      <c r="AI1152" s="201"/>
      <c r="AJ1152" s="201"/>
      <c r="AK1152" s="201"/>
      <c r="AL1152" s="201"/>
      <c r="AM1152" s="201"/>
      <c r="AN1152" s="201"/>
      <c r="AO1152" s="201"/>
      <c r="AP1152" s="201"/>
      <c r="AQ1152" s="201"/>
      <c r="AR1152" s="201"/>
      <c r="AS1152" s="201"/>
      <c r="AT1152" s="201"/>
      <c r="AU1152" s="201"/>
      <c r="AV1152" s="201"/>
      <c r="AW1152" s="201"/>
      <c r="AX1152" s="201"/>
      <c r="AY1152" s="201"/>
      <c r="AZ1152" s="201"/>
      <c r="BA1152" s="201"/>
      <c r="BB1152" s="201"/>
      <c r="BC1152" s="201"/>
    </row>
    <row r="1153" spans="21:55" ht="12.75">
      <c r="U1153" s="129"/>
      <c r="V1153" s="129"/>
      <c r="W1153" s="129"/>
      <c r="X1153" s="129"/>
      <c r="AH1153" s="164"/>
      <c r="AI1153" s="201"/>
      <c r="AJ1153" s="201"/>
      <c r="AK1153" s="201"/>
      <c r="AL1153" s="201"/>
      <c r="AM1153" s="201"/>
      <c r="AN1153" s="201"/>
      <c r="AO1153" s="201"/>
      <c r="AP1153" s="201"/>
      <c r="AQ1153" s="201"/>
      <c r="AR1153" s="201"/>
      <c r="AS1153" s="201"/>
      <c r="AT1153" s="201"/>
      <c r="AU1153" s="201"/>
      <c r="AV1153" s="201"/>
      <c r="AW1153" s="201"/>
      <c r="AX1153" s="201"/>
      <c r="AY1153" s="201"/>
      <c r="AZ1153" s="201"/>
      <c r="BA1153" s="201"/>
      <c r="BB1153" s="201"/>
      <c r="BC1153" s="201"/>
    </row>
    <row r="1154" spans="21:55" ht="12.75">
      <c r="U1154" s="129"/>
      <c r="V1154" s="129"/>
      <c r="W1154" s="129"/>
      <c r="X1154" s="129"/>
      <c r="AH1154" s="164"/>
      <c r="AI1154" s="201"/>
      <c r="AJ1154" s="201"/>
      <c r="AK1154" s="201"/>
      <c r="AL1154" s="201"/>
      <c r="AM1154" s="201"/>
      <c r="AN1154" s="201"/>
      <c r="AO1154" s="201"/>
      <c r="AP1154" s="201"/>
      <c r="AQ1154" s="201"/>
      <c r="AR1154" s="201"/>
      <c r="AS1154" s="201"/>
      <c r="AT1154" s="201"/>
      <c r="AU1154" s="201"/>
      <c r="AV1154" s="201"/>
      <c r="AW1154" s="201"/>
      <c r="AX1154" s="201"/>
      <c r="AY1154" s="201"/>
      <c r="AZ1154" s="201"/>
      <c r="BA1154" s="201"/>
      <c r="BB1154" s="201"/>
      <c r="BC1154" s="201"/>
    </row>
    <row r="1155" spans="21:55" ht="12.75">
      <c r="U1155" s="129"/>
      <c r="V1155" s="129"/>
      <c r="W1155" s="129"/>
      <c r="X1155" s="129"/>
      <c r="AH1155" s="164"/>
      <c r="AI1155" s="201"/>
      <c r="AJ1155" s="201"/>
      <c r="AK1155" s="201"/>
      <c r="AL1155" s="201"/>
      <c r="AM1155" s="201"/>
      <c r="AN1155" s="201"/>
      <c r="AO1155" s="201"/>
      <c r="AP1155" s="201"/>
      <c r="AQ1155" s="201"/>
      <c r="AR1155" s="201"/>
      <c r="AS1155" s="201"/>
      <c r="AT1155" s="201"/>
      <c r="AU1155" s="201"/>
      <c r="AV1155" s="201"/>
      <c r="AW1155" s="201"/>
      <c r="AX1155" s="201"/>
      <c r="AY1155" s="201"/>
      <c r="AZ1155" s="201"/>
      <c r="BA1155" s="201"/>
      <c r="BB1155" s="201"/>
      <c r="BC1155" s="201"/>
    </row>
    <row r="1156" spans="21:55" ht="12.75">
      <c r="U1156" s="129"/>
      <c r="V1156" s="129"/>
      <c r="W1156" s="129"/>
      <c r="X1156" s="129"/>
      <c r="AH1156" s="164"/>
      <c r="AI1156" s="201"/>
      <c r="AJ1156" s="201"/>
      <c r="AK1156" s="201"/>
      <c r="AL1156" s="201"/>
      <c r="AM1156" s="201"/>
      <c r="AN1156" s="201"/>
      <c r="AO1156" s="201"/>
      <c r="AP1156" s="201"/>
      <c r="AQ1156" s="201"/>
      <c r="AR1156" s="201"/>
      <c r="AS1156" s="201"/>
      <c r="AT1156" s="201"/>
      <c r="AU1156" s="201"/>
      <c r="AV1156" s="201"/>
      <c r="AW1156" s="201"/>
      <c r="AX1156" s="201"/>
      <c r="AY1156" s="201"/>
      <c r="AZ1156" s="201"/>
      <c r="BA1156" s="201"/>
      <c r="BB1156" s="201"/>
      <c r="BC1156" s="201"/>
    </row>
    <row r="1157" spans="21:55" ht="12.75">
      <c r="U1157" s="129"/>
      <c r="V1157" s="129"/>
      <c r="W1157" s="129"/>
      <c r="X1157" s="129"/>
      <c r="AH1157" s="164"/>
      <c r="AI1157" s="201"/>
      <c r="AJ1157" s="201"/>
      <c r="AK1157" s="201"/>
      <c r="AL1157" s="201"/>
      <c r="AM1157" s="201"/>
      <c r="AN1157" s="201"/>
      <c r="AO1157" s="201"/>
      <c r="AP1157" s="201"/>
      <c r="AQ1157" s="201"/>
      <c r="AR1157" s="201"/>
      <c r="AS1157" s="201"/>
      <c r="AT1157" s="201"/>
      <c r="AU1157" s="201"/>
      <c r="AV1157" s="201"/>
      <c r="AW1157" s="201"/>
      <c r="AX1157" s="201"/>
      <c r="AY1157" s="201"/>
      <c r="AZ1157" s="201"/>
      <c r="BA1157" s="201"/>
      <c r="BB1157" s="201"/>
      <c r="BC1157" s="201"/>
    </row>
    <row r="1158" spans="21:55" ht="12.75">
      <c r="U1158" s="129"/>
      <c r="V1158" s="129"/>
      <c r="W1158" s="129"/>
      <c r="X1158" s="129"/>
      <c r="AH1158" s="164"/>
      <c r="AI1158" s="201"/>
      <c r="AJ1158" s="201"/>
      <c r="AK1158" s="201"/>
      <c r="AL1158" s="201"/>
      <c r="AM1158" s="201"/>
      <c r="AN1158" s="201"/>
      <c r="AO1158" s="201"/>
      <c r="AP1158" s="201"/>
      <c r="AQ1158" s="201"/>
      <c r="AR1158" s="201"/>
      <c r="AS1158" s="201"/>
      <c r="AT1158" s="201"/>
      <c r="AU1158" s="201"/>
      <c r="AV1158" s="201"/>
      <c r="AW1158" s="201"/>
      <c r="AX1158" s="201"/>
      <c r="AY1158" s="201"/>
      <c r="AZ1158" s="201"/>
      <c r="BA1158" s="201"/>
      <c r="BB1158" s="201"/>
      <c r="BC1158" s="201"/>
    </row>
    <row r="1159" spans="21:55" ht="12.75">
      <c r="U1159" s="129"/>
      <c r="V1159" s="129"/>
      <c r="W1159" s="129"/>
      <c r="X1159" s="129"/>
      <c r="AH1159" s="164"/>
      <c r="AI1159" s="201"/>
      <c r="AJ1159" s="201"/>
      <c r="AK1159" s="201"/>
      <c r="AL1159" s="201"/>
      <c r="AM1159" s="201"/>
      <c r="AN1159" s="201"/>
      <c r="AO1159" s="201"/>
      <c r="AP1159" s="201"/>
      <c r="AQ1159" s="201"/>
      <c r="AR1159" s="201"/>
      <c r="AS1159" s="201"/>
      <c r="AT1159" s="201"/>
      <c r="AU1159" s="201"/>
      <c r="AV1159" s="201"/>
      <c r="AW1159" s="201"/>
      <c r="AX1159" s="201"/>
      <c r="AY1159" s="201"/>
      <c r="AZ1159" s="201"/>
      <c r="BA1159" s="201"/>
      <c r="BB1159" s="201"/>
      <c r="BC1159" s="201"/>
    </row>
    <row r="1160" spans="21:55" ht="12.75">
      <c r="AH1160" s="164"/>
      <c r="AI1160" s="201"/>
      <c r="AJ1160" s="201"/>
      <c r="AK1160" s="201"/>
      <c r="AL1160" s="201"/>
      <c r="AM1160" s="201"/>
      <c r="AN1160" s="201"/>
      <c r="AO1160" s="201"/>
      <c r="AP1160" s="201"/>
      <c r="AQ1160" s="201"/>
      <c r="AR1160" s="201"/>
      <c r="AS1160" s="201"/>
      <c r="AT1160" s="201"/>
      <c r="AU1160" s="201"/>
      <c r="AV1160" s="201"/>
      <c r="AW1160" s="201"/>
      <c r="AX1160" s="201"/>
      <c r="AY1160" s="201"/>
      <c r="AZ1160" s="201"/>
      <c r="BA1160" s="201"/>
      <c r="BB1160" s="201"/>
      <c r="BC1160" s="201"/>
    </row>
    <row r="1161" spans="21:55" ht="12.75">
      <c r="AH1161" s="164"/>
      <c r="AI1161" s="201"/>
      <c r="AJ1161" s="201"/>
      <c r="AK1161" s="201"/>
      <c r="AL1161" s="201"/>
      <c r="AM1161" s="201"/>
      <c r="AN1161" s="201"/>
      <c r="AO1161" s="201"/>
      <c r="AP1161" s="201"/>
      <c r="AQ1161" s="201"/>
      <c r="AR1161" s="201"/>
      <c r="AS1161" s="201"/>
      <c r="AT1161" s="201"/>
      <c r="AU1161" s="201"/>
      <c r="AV1161" s="201"/>
      <c r="AW1161" s="201"/>
      <c r="AX1161" s="201"/>
      <c r="AY1161" s="201"/>
      <c r="AZ1161" s="201"/>
      <c r="BA1161" s="201"/>
      <c r="BB1161" s="201"/>
      <c r="BC1161" s="201"/>
    </row>
    <row r="1162" spans="21:55" ht="12.75">
      <c r="AH1162" s="164"/>
      <c r="AI1162" s="201"/>
      <c r="AJ1162" s="201"/>
      <c r="AK1162" s="201"/>
      <c r="AL1162" s="201"/>
      <c r="AM1162" s="201"/>
      <c r="AN1162" s="201"/>
      <c r="AO1162" s="201"/>
      <c r="AP1162" s="201"/>
      <c r="AQ1162" s="201"/>
      <c r="AR1162" s="201"/>
      <c r="AS1162" s="201"/>
      <c r="AT1162" s="201"/>
      <c r="AU1162" s="201"/>
      <c r="AV1162" s="201"/>
      <c r="AW1162" s="201"/>
      <c r="AX1162" s="201"/>
      <c r="AY1162" s="201"/>
      <c r="AZ1162" s="201"/>
      <c r="BA1162" s="201"/>
      <c r="BB1162" s="201"/>
      <c r="BC1162" s="201"/>
    </row>
    <row r="1163" spans="21:55" ht="12.75">
      <c r="AH1163" s="164"/>
      <c r="AI1163" s="201"/>
      <c r="AJ1163" s="201"/>
      <c r="AK1163" s="201"/>
      <c r="AL1163" s="201"/>
      <c r="AM1163" s="201"/>
      <c r="AN1163" s="201"/>
      <c r="AO1163" s="201"/>
      <c r="AP1163" s="201"/>
      <c r="AQ1163" s="201"/>
      <c r="AR1163" s="201"/>
      <c r="AS1163" s="201"/>
      <c r="AT1163" s="201"/>
      <c r="AU1163" s="201"/>
      <c r="AV1163" s="201"/>
      <c r="AW1163" s="201"/>
      <c r="AX1163" s="201"/>
      <c r="AY1163" s="201"/>
      <c r="AZ1163" s="201"/>
      <c r="BA1163" s="201"/>
      <c r="BB1163" s="201"/>
      <c r="BC1163" s="201"/>
    </row>
    <row r="1164" spans="21:55" ht="12.75">
      <c r="AH1164" s="164"/>
      <c r="AI1164" s="201"/>
      <c r="AJ1164" s="201"/>
      <c r="AK1164" s="201"/>
      <c r="AL1164" s="201"/>
      <c r="AM1164" s="201"/>
      <c r="AN1164" s="201"/>
      <c r="AO1164" s="201"/>
      <c r="AP1164" s="201"/>
      <c r="AQ1164" s="201"/>
      <c r="AR1164" s="201"/>
      <c r="AS1164" s="201"/>
      <c r="AT1164" s="201"/>
      <c r="AU1164" s="201"/>
      <c r="AV1164" s="201"/>
      <c r="AW1164" s="201"/>
      <c r="AX1164" s="201"/>
      <c r="AY1164" s="201"/>
      <c r="AZ1164" s="201"/>
      <c r="BA1164" s="201"/>
      <c r="BB1164" s="201"/>
      <c r="BC1164" s="201"/>
    </row>
    <row r="1165" spans="21:55" ht="12.75">
      <c r="AH1165" s="164"/>
      <c r="AI1165" s="201"/>
      <c r="AJ1165" s="201"/>
      <c r="AK1165" s="201"/>
      <c r="AL1165" s="201"/>
      <c r="AM1165" s="201"/>
      <c r="AN1165" s="201"/>
      <c r="AO1165" s="201"/>
      <c r="AP1165" s="201"/>
      <c r="AQ1165" s="201"/>
      <c r="AR1165" s="201"/>
      <c r="AS1165" s="201"/>
      <c r="AT1165" s="201"/>
      <c r="AU1165" s="201"/>
      <c r="AV1165" s="201"/>
      <c r="AW1165" s="201"/>
      <c r="AX1165" s="201"/>
      <c r="AY1165" s="201"/>
      <c r="AZ1165" s="201"/>
      <c r="BA1165" s="201"/>
      <c r="BB1165" s="201"/>
      <c r="BC1165" s="201"/>
    </row>
    <row r="1166" spans="21:55" ht="12.75">
      <c r="AH1166" s="164"/>
      <c r="AI1166" s="201"/>
      <c r="AJ1166" s="201"/>
      <c r="AK1166" s="201"/>
      <c r="AL1166" s="201"/>
      <c r="AM1166" s="201"/>
      <c r="AN1166" s="201"/>
      <c r="AO1166" s="201"/>
      <c r="AP1166" s="201"/>
      <c r="AQ1166" s="201"/>
      <c r="AR1166" s="201"/>
      <c r="AS1166" s="201"/>
      <c r="AT1166" s="201"/>
      <c r="AU1166" s="201"/>
      <c r="AV1166" s="201"/>
      <c r="AW1166" s="201"/>
      <c r="AX1166" s="201"/>
      <c r="AY1166" s="201"/>
      <c r="AZ1166" s="201"/>
      <c r="BA1166" s="201"/>
      <c r="BB1166" s="201"/>
      <c r="BC1166" s="201"/>
    </row>
    <row r="1167" spans="21:55" ht="12.75">
      <c r="AH1167" s="164"/>
      <c r="AI1167" s="201"/>
      <c r="AJ1167" s="201"/>
      <c r="AK1167" s="201"/>
      <c r="AL1167" s="201"/>
      <c r="AM1167" s="201"/>
      <c r="AN1167" s="201"/>
      <c r="AO1167" s="201"/>
      <c r="AP1167" s="201"/>
      <c r="AQ1167" s="201"/>
      <c r="AR1167" s="201"/>
      <c r="AS1167" s="201"/>
      <c r="AT1167" s="201"/>
      <c r="AU1167" s="201"/>
      <c r="AV1167" s="201"/>
      <c r="AW1167" s="201"/>
      <c r="AX1167" s="201"/>
      <c r="AY1167" s="201"/>
      <c r="AZ1167" s="201"/>
      <c r="BA1167" s="201"/>
      <c r="BB1167" s="201"/>
      <c r="BC1167" s="201"/>
    </row>
    <row r="1168" spans="21:55" ht="12.75">
      <c r="AH1168" s="164"/>
      <c r="AI1168" s="201"/>
      <c r="AJ1168" s="201"/>
      <c r="AK1168" s="201"/>
      <c r="AL1168" s="201"/>
      <c r="AM1168" s="201"/>
      <c r="AN1168" s="201"/>
      <c r="AO1168" s="201"/>
      <c r="AP1168" s="201"/>
      <c r="AQ1168" s="201"/>
      <c r="AR1168" s="201"/>
      <c r="AS1168" s="201"/>
      <c r="AT1168" s="201"/>
      <c r="AU1168" s="201"/>
      <c r="AV1168" s="201"/>
      <c r="AW1168" s="201"/>
      <c r="AX1168" s="201"/>
      <c r="AY1168" s="201"/>
      <c r="AZ1168" s="201"/>
      <c r="BA1168" s="201"/>
      <c r="BB1168" s="201"/>
      <c r="BC1168" s="201"/>
    </row>
    <row r="1169" spans="34:55" ht="12.75">
      <c r="AH1169" s="164"/>
      <c r="AI1169" s="201"/>
      <c r="AJ1169" s="201"/>
      <c r="AK1169" s="201"/>
      <c r="AL1169" s="201"/>
      <c r="AM1169" s="201"/>
      <c r="AN1169" s="201"/>
      <c r="AO1169" s="201"/>
      <c r="AP1169" s="201"/>
      <c r="AQ1169" s="201"/>
      <c r="AR1169" s="201"/>
      <c r="AS1169" s="201"/>
      <c r="AT1169" s="201"/>
      <c r="AU1169" s="201"/>
      <c r="AV1169" s="201"/>
      <c r="AW1169" s="201"/>
      <c r="AX1169" s="201"/>
      <c r="AY1169" s="201"/>
      <c r="AZ1169" s="201"/>
      <c r="BA1169" s="201"/>
      <c r="BB1169" s="201"/>
      <c r="BC1169" s="201"/>
    </row>
    <row r="1170" spans="34:55" ht="12.75">
      <c r="AH1170" s="164"/>
      <c r="AI1170" s="201"/>
      <c r="AJ1170" s="201"/>
      <c r="AK1170" s="201"/>
      <c r="AL1170" s="201"/>
      <c r="AM1170" s="201"/>
      <c r="AN1170" s="201"/>
      <c r="AO1170" s="201"/>
      <c r="AP1170" s="201"/>
      <c r="AQ1170" s="201"/>
      <c r="AR1170" s="201"/>
      <c r="AS1170" s="201"/>
      <c r="AT1170" s="201"/>
      <c r="AU1170" s="201"/>
      <c r="AV1170" s="201"/>
      <c r="AW1170" s="201"/>
      <c r="AX1170" s="201"/>
      <c r="AY1170" s="201"/>
      <c r="AZ1170" s="201"/>
      <c r="BA1170" s="201"/>
      <c r="BB1170" s="201"/>
      <c r="BC1170" s="201"/>
    </row>
    <row r="1171" spans="34:55" ht="12.75">
      <c r="AH1171" s="164"/>
      <c r="AI1171" s="201"/>
      <c r="AJ1171" s="201"/>
      <c r="AK1171" s="201"/>
      <c r="AL1171" s="201"/>
      <c r="AM1171" s="201"/>
      <c r="AN1171" s="201"/>
      <c r="AO1171" s="201"/>
      <c r="AP1171" s="201"/>
      <c r="AQ1171" s="201"/>
      <c r="AR1171" s="201"/>
      <c r="AS1171" s="201"/>
      <c r="AT1171" s="201"/>
      <c r="AU1171" s="201"/>
      <c r="AV1171" s="201"/>
      <c r="AW1171" s="201"/>
      <c r="AX1171" s="201"/>
      <c r="AY1171" s="201"/>
      <c r="AZ1171" s="201"/>
      <c r="BA1171" s="201"/>
      <c r="BB1171" s="201"/>
      <c r="BC1171" s="201"/>
    </row>
    <row r="1172" spans="34:55" ht="12.75">
      <c r="AH1172" s="164"/>
      <c r="AI1172" s="201"/>
      <c r="AJ1172" s="201"/>
      <c r="AK1172" s="201"/>
      <c r="AL1172" s="201"/>
      <c r="AM1172" s="201"/>
      <c r="AN1172" s="201"/>
      <c r="AO1172" s="201"/>
      <c r="AP1172" s="201"/>
      <c r="AQ1172" s="201"/>
      <c r="AR1172" s="201"/>
      <c r="AS1172" s="201"/>
      <c r="AT1172" s="201"/>
      <c r="AU1172" s="201"/>
      <c r="AV1172" s="201"/>
      <c r="AW1172" s="201"/>
      <c r="AX1172" s="201"/>
      <c r="AY1172" s="201"/>
      <c r="AZ1172" s="201"/>
      <c r="BA1172" s="201"/>
      <c r="BB1172" s="201"/>
      <c r="BC1172" s="201"/>
    </row>
    <row r="1173" spans="34:55" ht="12.75">
      <c r="AH1173" s="164"/>
      <c r="AI1173" s="201"/>
      <c r="AJ1173" s="201"/>
      <c r="AK1173" s="201"/>
      <c r="AL1173" s="201"/>
      <c r="AM1173" s="201"/>
      <c r="AN1173" s="201"/>
      <c r="AO1173" s="201"/>
      <c r="AP1173" s="201"/>
      <c r="AQ1173" s="201"/>
      <c r="AR1173" s="201"/>
      <c r="AS1173" s="201"/>
      <c r="AT1173" s="201"/>
      <c r="AU1173" s="201"/>
      <c r="AV1173" s="201"/>
      <c r="AW1173" s="201"/>
      <c r="AX1173" s="201"/>
      <c r="AY1173" s="201"/>
      <c r="AZ1173" s="201"/>
      <c r="BA1173" s="201"/>
      <c r="BB1173" s="201"/>
      <c r="BC1173" s="201"/>
    </row>
    <row r="1174" spans="34:55" ht="12.75">
      <c r="AH1174" s="164"/>
      <c r="AI1174" s="201"/>
      <c r="AJ1174" s="201"/>
      <c r="AK1174" s="201"/>
      <c r="AL1174" s="201"/>
      <c r="AM1174" s="201"/>
      <c r="AN1174" s="201"/>
      <c r="AO1174" s="201"/>
      <c r="AP1174" s="201"/>
      <c r="AQ1174" s="201"/>
      <c r="AR1174" s="201"/>
      <c r="AS1174" s="201"/>
      <c r="AT1174" s="201"/>
      <c r="AU1174" s="201"/>
      <c r="AV1174" s="201"/>
      <c r="AW1174" s="201"/>
      <c r="AX1174" s="201"/>
      <c r="AY1174" s="201"/>
      <c r="AZ1174" s="201"/>
      <c r="BA1174" s="201"/>
      <c r="BB1174" s="201"/>
      <c r="BC1174" s="201"/>
    </row>
    <row r="1175" spans="34:55" ht="12.75">
      <c r="AH1175" s="164"/>
      <c r="AI1175" s="201"/>
      <c r="AJ1175" s="201"/>
      <c r="AK1175" s="201"/>
      <c r="AL1175" s="201"/>
      <c r="AM1175" s="201"/>
      <c r="AN1175" s="201"/>
      <c r="AO1175" s="201"/>
      <c r="AP1175" s="201"/>
      <c r="AQ1175" s="201"/>
      <c r="AR1175" s="201"/>
      <c r="AS1175" s="201"/>
      <c r="AT1175" s="201"/>
      <c r="AU1175" s="201"/>
      <c r="AV1175" s="201"/>
      <c r="AW1175" s="201"/>
      <c r="AX1175" s="201"/>
      <c r="AY1175" s="201"/>
      <c r="AZ1175" s="201"/>
      <c r="BA1175" s="201"/>
      <c r="BB1175" s="201"/>
      <c r="BC1175" s="201"/>
    </row>
    <row r="1176" spans="34:55" ht="12.75">
      <c r="AH1176" s="164"/>
      <c r="AI1176" s="201"/>
      <c r="AJ1176" s="201"/>
      <c r="AK1176" s="201"/>
      <c r="AL1176" s="201"/>
      <c r="AM1176" s="201"/>
      <c r="AN1176" s="201"/>
      <c r="AO1176" s="201"/>
      <c r="AP1176" s="201"/>
      <c r="AQ1176" s="201"/>
      <c r="AR1176" s="201"/>
      <c r="AS1176" s="201"/>
      <c r="AT1176" s="201"/>
      <c r="AU1176" s="201"/>
      <c r="AV1176" s="201"/>
      <c r="AW1176" s="201"/>
      <c r="AX1176" s="201"/>
      <c r="AY1176" s="201"/>
      <c r="AZ1176" s="201"/>
      <c r="BA1176" s="201"/>
      <c r="BB1176" s="201"/>
      <c r="BC1176" s="201"/>
    </row>
    <row r="1177" spans="34:55" ht="12.75">
      <c r="AH1177" s="164"/>
      <c r="AI1177" s="201"/>
      <c r="AJ1177" s="201"/>
      <c r="AK1177" s="201"/>
      <c r="AL1177" s="201"/>
      <c r="AM1177" s="201"/>
      <c r="AN1177" s="201"/>
      <c r="AO1177" s="201"/>
      <c r="AP1177" s="201"/>
      <c r="AQ1177" s="201"/>
      <c r="AR1177" s="201"/>
      <c r="AS1177" s="201"/>
      <c r="AT1177" s="201"/>
      <c r="AU1177" s="201"/>
      <c r="AV1177" s="201"/>
      <c r="AW1177" s="201"/>
      <c r="AX1177" s="201"/>
      <c r="AY1177" s="201"/>
      <c r="AZ1177" s="201"/>
      <c r="BA1177" s="201"/>
      <c r="BB1177" s="201"/>
      <c r="BC1177" s="201"/>
    </row>
    <row r="1178" spans="34:55" ht="12.75">
      <c r="AH1178" s="164"/>
      <c r="AI1178" s="201"/>
      <c r="AJ1178" s="201"/>
      <c r="AK1178" s="201"/>
      <c r="AL1178" s="201"/>
      <c r="AM1178" s="201"/>
      <c r="AN1178" s="201"/>
      <c r="AO1178" s="201"/>
      <c r="AP1178" s="201"/>
      <c r="AQ1178" s="201"/>
      <c r="AR1178" s="201"/>
      <c r="AS1178" s="201"/>
      <c r="AT1178" s="201"/>
      <c r="AU1178" s="201"/>
      <c r="AV1178" s="201"/>
      <c r="AW1178" s="201"/>
      <c r="AX1178" s="201"/>
      <c r="AY1178" s="201"/>
      <c r="AZ1178" s="201"/>
      <c r="BA1178" s="201"/>
      <c r="BB1178" s="201"/>
      <c r="BC1178" s="201"/>
    </row>
    <row r="1179" spans="34:55" ht="12.75">
      <c r="AH1179" s="164"/>
      <c r="AI1179" s="201"/>
      <c r="AJ1179" s="201"/>
      <c r="AK1179" s="201"/>
      <c r="AL1179" s="201"/>
      <c r="AM1179" s="201"/>
      <c r="AN1179" s="201"/>
      <c r="AO1179" s="201"/>
      <c r="AP1179" s="201"/>
      <c r="AQ1179" s="201"/>
      <c r="AR1179" s="201"/>
      <c r="AS1179" s="201"/>
      <c r="AT1179" s="201"/>
      <c r="AU1179" s="201"/>
      <c r="AV1179" s="201"/>
      <c r="AW1179" s="201"/>
      <c r="AX1179" s="201"/>
      <c r="AY1179" s="201"/>
      <c r="AZ1179" s="201"/>
      <c r="BA1179" s="201"/>
      <c r="BB1179" s="201"/>
      <c r="BC1179" s="201"/>
    </row>
    <row r="1180" spans="34:55" ht="12.75">
      <c r="AH1180" s="164"/>
      <c r="AI1180" s="201"/>
      <c r="AJ1180" s="201"/>
      <c r="AK1180" s="201"/>
      <c r="AL1180" s="201"/>
      <c r="AM1180" s="201"/>
      <c r="AN1180" s="201"/>
      <c r="AO1180" s="201"/>
      <c r="AP1180" s="201"/>
      <c r="AQ1180" s="201"/>
      <c r="AR1180" s="201"/>
      <c r="AS1180" s="201"/>
      <c r="AT1180" s="201"/>
      <c r="AU1180" s="201"/>
      <c r="AV1180" s="201"/>
      <c r="AW1180" s="201"/>
      <c r="AX1180" s="201"/>
      <c r="AY1180" s="201"/>
      <c r="AZ1180" s="201"/>
      <c r="BA1180" s="201"/>
      <c r="BB1180" s="201"/>
      <c r="BC1180" s="201"/>
    </row>
    <row r="1181" spans="34:55" ht="12.75">
      <c r="AH1181" s="164"/>
      <c r="AI1181" s="201"/>
      <c r="AJ1181" s="201"/>
      <c r="AK1181" s="201"/>
      <c r="AL1181" s="201"/>
      <c r="AM1181" s="201"/>
      <c r="AN1181" s="201"/>
      <c r="AO1181" s="201"/>
      <c r="AP1181" s="201"/>
      <c r="AQ1181" s="201"/>
      <c r="AR1181" s="201"/>
      <c r="AS1181" s="201"/>
      <c r="AT1181" s="201"/>
      <c r="AU1181" s="201"/>
      <c r="AV1181" s="201"/>
      <c r="AW1181" s="201"/>
      <c r="AX1181" s="201"/>
      <c r="AY1181" s="201"/>
      <c r="AZ1181" s="201"/>
      <c r="BA1181" s="201"/>
      <c r="BB1181" s="201"/>
      <c r="BC1181" s="201"/>
    </row>
    <row r="1182" spans="34:55" ht="12.75">
      <c r="AH1182" s="164"/>
      <c r="AI1182" s="201"/>
      <c r="AJ1182" s="201"/>
      <c r="AK1182" s="201"/>
      <c r="AL1182" s="201"/>
      <c r="AM1182" s="201"/>
      <c r="AN1182" s="201"/>
      <c r="AO1182" s="201"/>
      <c r="AP1182" s="201"/>
      <c r="AQ1182" s="201"/>
      <c r="AR1182" s="201"/>
      <c r="AS1182" s="201"/>
      <c r="AT1182" s="201"/>
      <c r="AU1182" s="201"/>
      <c r="AV1182" s="201"/>
      <c r="AW1182" s="201"/>
      <c r="AX1182" s="201"/>
      <c r="AY1182" s="201"/>
      <c r="AZ1182" s="201"/>
      <c r="BA1182" s="201"/>
      <c r="BB1182" s="201"/>
      <c r="BC1182" s="201"/>
    </row>
    <row r="1183" spans="34:55" ht="12.75">
      <c r="AH1183" s="164"/>
      <c r="AI1183" s="201"/>
      <c r="AJ1183" s="201"/>
      <c r="AK1183" s="201"/>
      <c r="AL1183" s="201"/>
      <c r="AM1183" s="201"/>
      <c r="AN1183" s="201"/>
      <c r="AO1183" s="201"/>
      <c r="AP1183" s="201"/>
      <c r="AQ1183" s="201"/>
      <c r="AR1183" s="201"/>
      <c r="AS1183" s="201"/>
      <c r="AT1183" s="201"/>
      <c r="AU1183" s="201"/>
      <c r="AV1183" s="201"/>
      <c r="AW1183" s="201"/>
      <c r="AX1183" s="201"/>
      <c r="AY1183" s="201"/>
      <c r="AZ1183" s="201"/>
      <c r="BA1183" s="201"/>
      <c r="BB1183" s="201"/>
      <c r="BC1183" s="201"/>
    </row>
    <row r="1184" spans="34:55" ht="12.75">
      <c r="AH1184" s="164"/>
      <c r="AI1184" s="201"/>
      <c r="AJ1184" s="201"/>
      <c r="AK1184" s="201"/>
      <c r="AL1184" s="201"/>
      <c r="AM1184" s="201"/>
      <c r="AN1184" s="201"/>
      <c r="AO1184" s="201"/>
      <c r="AP1184" s="201"/>
      <c r="AQ1184" s="201"/>
      <c r="AR1184" s="201"/>
      <c r="AS1184" s="201"/>
      <c r="AT1184" s="201"/>
      <c r="AU1184" s="201"/>
      <c r="AV1184" s="201"/>
      <c r="AW1184" s="201"/>
      <c r="AX1184" s="201"/>
      <c r="AY1184" s="201"/>
      <c r="AZ1184" s="201"/>
      <c r="BA1184" s="201"/>
      <c r="BB1184" s="201"/>
      <c r="BC1184" s="201"/>
    </row>
    <row r="1185" spans="34:55" ht="12.75">
      <c r="AH1185" s="164"/>
      <c r="AI1185" s="201"/>
      <c r="AJ1185" s="201"/>
      <c r="AK1185" s="201"/>
      <c r="AL1185" s="201"/>
      <c r="AM1185" s="201"/>
      <c r="AN1185" s="201"/>
      <c r="AO1185" s="201"/>
      <c r="AP1185" s="201"/>
      <c r="AQ1185" s="201"/>
      <c r="AR1185" s="201"/>
      <c r="AS1185" s="201"/>
      <c r="AT1185" s="201"/>
      <c r="AU1185" s="201"/>
      <c r="AV1185" s="201"/>
      <c r="AW1185" s="201"/>
      <c r="AX1185" s="201"/>
      <c r="AY1185" s="201"/>
      <c r="AZ1185" s="201"/>
      <c r="BA1185" s="201"/>
      <c r="BB1185" s="201"/>
      <c r="BC1185" s="201"/>
    </row>
    <row r="1186" spans="34:55" ht="12.75">
      <c r="AH1186" s="164"/>
      <c r="AI1186" s="201"/>
      <c r="AJ1186" s="201"/>
      <c r="AK1186" s="201"/>
      <c r="AL1186" s="201"/>
      <c r="AM1186" s="201"/>
      <c r="AN1186" s="201"/>
      <c r="AO1186" s="201"/>
      <c r="AP1186" s="201"/>
      <c r="AQ1186" s="201"/>
      <c r="AR1186" s="201"/>
      <c r="AS1186" s="201"/>
      <c r="AT1186" s="201"/>
      <c r="AU1186" s="201"/>
      <c r="AV1186" s="201"/>
      <c r="AW1186" s="201"/>
      <c r="AX1186" s="201"/>
      <c r="AY1186" s="201"/>
      <c r="AZ1186" s="201"/>
      <c r="BA1186" s="201"/>
      <c r="BB1186" s="201"/>
      <c r="BC1186" s="201"/>
    </row>
    <row r="1187" spans="34:55" ht="12.75">
      <c r="AH1187" s="164"/>
      <c r="AI1187" s="201"/>
      <c r="AJ1187" s="201"/>
      <c r="AK1187" s="201"/>
      <c r="AL1187" s="201"/>
      <c r="AM1187" s="201"/>
      <c r="AN1187" s="201"/>
      <c r="AO1187" s="201"/>
      <c r="AP1187" s="201"/>
      <c r="AQ1187" s="201"/>
      <c r="AR1187" s="201"/>
      <c r="AS1187" s="201"/>
      <c r="AT1187" s="201"/>
      <c r="AU1187" s="201"/>
      <c r="AV1187" s="201"/>
      <c r="AW1187" s="201"/>
      <c r="AX1187" s="201"/>
      <c r="AY1187" s="201"/>
      <c r="AZ1187" s="201"/>
      <c r="BA1187" s="201"/>
      <c r="BB1187" s="201"/>
      <c r="BC1187" s="201"/>
    </row>
    <row r="1188" spans="34:55" ht="12.75">
      <c r="AH1188" s="164"/>
      <c r="AI1188" s="201"/>
      <c r="AJ1188" s="201"/>
      <c r="AK1188" s="201"/>
      <c r="AL1188" s="201"/>
      <c r="AM1188" s="201"/>
      <c r="AN1188" s="201"/>
      <c r="AO1188" s="201"/>
      <c r="AP1188" s="201"/>
      <c r="AQ1188" s="201"/>
      <c r="AR1188" s="201"/>
      <c r="AS1188" s="201"/>
      <c r="AT1188" s="201"/>
      <c r="AU1188" s="201"/>
      <c r="AV1188" s="201"/>
      <c r="AW1188" s="201"/>
      <c r="AX1188" s="201"/>
      <c r="AY1188" s="201"/>
      <c r="AZ1188" s="201"/>
      <c r="BA1188" s="201"/>
      <c r="BB1188" s="201"/>
      <c r="BC1188" s="201"/>
    </row>
    <row r="1189" spans="34:55" ht="12.75">
      <c r="AH1189" s="164"/>
      <c r="AI1189" s="201"/>
      <c r="AJ1189" s="201"/>
      <c r="AK1189" s="201"/>
      <c r="AL1189" s="201"/>
      <c r="AM1189" s="201"/>
      <c r="AN1189" s="201"/>
      <c r="AO1189" s="201"/>
      <c r="AP1189" s="201"/>
      <c r="AQ1189" s="201"/>
      <c r="AR1189" s="201"/>
      <c r="AS1189" s="201"/>
      <c r="AT1189" s="201"/>
      <c r="AU1189" s="201"/>
      <c r="AV1189" s="201"/>
      <c r="AW1189" s="201"/>
      <c r="AX1189" s="201"/>
      <c r="AY1189" s="201"/>
      <c r="AZ1189" s="201"/>
      <c r="BA1189" s="201"/>
      <c r="BB1189" s="201"/>
      <c r="BC1189" s="201"/>
    </row>
    <row r="1190" spans="34:55" ht="12.75">
      <c r="AH1190" s="164"/>
      <c r="AI1190" s="201"/>
      <c r="AJ1190" s="201"/>
      <c r="AK1190" s="201"/>
      <c r="AL1190" s="201"/>
      <c r="AM1190" s="201"/>
      <c r="AN1190" s="201"/>
      <c r="AO1190" s="201"/>
      <c r="AP1190" s="201"/>
      <c r="AQ1190" s="201"/>
      <c r="AR1190" s="201"/>
      <c r="AS1190" s="201"/>
      <c r="AT1190" s="201"/>
      <c r="AU1190" s="201"/>
      <c r="AV1190" s="201"/>
      <c r="AW1190" s="201"/>
      <c r="AX1190" s="201"/>
      <c r="AY1190" s="201"/>
      <c r="AZ1190" s="201"/>
      <c r="BA1190" s="201"/>
      <c r="BB1190" s="201"/>
      <c r="BC1190" s="201"/>
    </row>
    <row r="1191" spans="34:55" ht="12.75">
      <c r="AH1191" s="164"/>
      <c r="AI1191" s="201"/>
      <c r="AJ1191" s="201"/>
      <c r="AK1191" s="201"/>
      <c r="AL1191" s="201"/>
      <c r="AM1191" s="201"/>
      <c r="AN1191" s="201"/>
      <c r="AO1191" s="201"/>
      <c r="AP1191" s="201"/>
      <c r="AQ1191" s="201"/>
      <c r="AR1191" s="201"/>
      <c r="AS1191" s="201"/>
      <c r="AT1191" s="201"/>
      <c r="AU1191" s="201"/>
      <c r="AV1191" s="201"/>
      <c r="AW1191" s="201"/>
      <c r="AX1191" s="201"/>
      <c r="AY1191" s="201"/>
      <c r="AZ1191" s="201"/>
      <c r="BA1191" s="201"/>
      <c r="BB1191" s="201"/>
      <c r="BC1191" s="201"/>
    </row>
    <row r="1192" spans="34:55" ht="12.75">
      <c r="AH1192" s="164"/>
      <c r="AI1192" s="201"/>
      <c r="AJ1192" s="201"/>
      <c r="AK1192" s="201"/>
      <c r="AL1192" s="201"/>
      <c r="AM1192" s="201"/>
      <c r="AN1192" s="201"/>
      <c r="AO1192" s="201"/>
      <c r="AP1192" s="201"/>
      <c r="AQ1192" s="201"/>
      <c r="AR1192" s="201"/>
      <c r="AS1192" s="201"/>
      <c r="AT1192" s="201"/>
      <c r="AU1192" s="201"/>
      <c r="AV1192" s="201"/>
      <c r="AW1192" s="201"/>
      <c r="AX1192" s="201"/>
      <c r="AY1192" s="201"/>
      <c r="AZ1192" s="201"/>
      <c r="BA1192" s="201"/>
      <c r="BB1192" s="201"/>
      <c r="BC1192" s="201"/>
    </row>
    <row r="1193" spans="34:55" ht="12.75">
      <c r="AH1193" s="164"/>
      <c r="AI1193" s="201"/>
      <c r="AJ1193" s="201"/>
      <c r="AK1193" s="201"/>
      <c r="AL1193" s="201"/>
      <c r="AM1193" s="201"/>
      <c r="AN1193" s="201"/>
      <c r="AO1193" s="201"/>
      <c r="AP1193" s="201"/>
      <c r="AQ1193" s="201"/>
      <c r="AR1193" s="201"/>
      <c r="AS1193" s="201"/>
      <c r="AT1193" s="201"/>
      <c r="AU1193" s="201"/>
      <c r="AV1193" s="201"/>
      <c r="AW1193" s="201"/>
      <c r="AX1193" s="201"/>
      <c r="AY1193" s="201"/>
      <c r="AZ1193" s="201"/>
      <c r="BA1193" s="201"/>
      <c r="BB1193" s="201"/>
      <c r="BC1193" s="201"/>
    </row>
    <row r="1194" spans="34:55" ht="12.75">
      <c r="AH1194" s="164"/>
      <c r="AI1194" s="201"/>
      <c r="AJ1194" s="201"/>
      <c r="AK1194" s="201"/>
      <c r="AL1194" s="201"/>
      <c r="AM1194" s="201"/>
      <c r="AN1194" s="201"/>
      <c r="AO1194" s="201"/>
      <c r="AP1194" s="201"/>
      <c r="AQ1194" s="201"/>
      <c r="AR1194" s="201"/>
      <c r="AS1194" s="201"/>
      <c r="AT1194" s="201"/>
      <c r="AU1194" s="201"/>
      <c r="AV1194" s="201"/>
      <c r="AW1194" s="201"/>
      <c r="AX1194" s="201"/>
      <c r="AY1194" s="201"/>
      <c r="AZ1194" s="201"/>
      <c r="BA1194" s="201"/>
      <c r="BB1194" s="201"/>
      <c r="BC1194" s="201"/>
    </row>
    <row r="1195" spans="34:55" ht="12.75">
      <c r="AH1195" s="164"/>
      <c r="AI1195" s="201"/>
      <c r="AJ1195" s="201"/>
      <c r="AK1195" s="201"/>
      <c r="AL1195" s="201"/>
      <c r="AM1195" s="201"/>
      <c r="AN1195" s="201"/>
      <c r="AO1195" s="201"/>
      <c r="AP1195" s="201"/>
      <c r="AQ1195" s="201"/>
      <c r="AR1195" s="201"/>
      <c r="AS1195" s="201"/>
      <c r="AT1195" s="201"/>
      <c r="AU1195" s="201"/>
      <c r="AV1195" s="201"/>
      <c r="AW1195" s="201"/>
      <c r="AX1195" s="201"/>
      <c r="AY1195" s="201"/>
      <c r="AZ1195" s="201"/>
      <c r="BA1195" s="201"/>
      <c r="BB1195" s="201"/>
      <c r="BC1195" s="201"/>
    </row>
    <row r="1196" spans="34:55" ht="12.75">
      <c r="AH1196" s="164"/>
      <c r="AI1196" s="201"/>
      <c r="AJ1196" s="201"/>
      <c r="AK1196" s="201"/>
      <c r="AL1196" s="201"/>
      <c r="AM1196" s="201"/>
      <c r="AN1196" s="201"/>
      <c r="AO1196" s="201"/>
      <c r="AP1196" s="201"/>
      <c r="AQ1196" s="201"/>
      <c r="AR1196" s="201"/>
      <c r="AS1196" s="201"/>
      <c r="AT1196" s="201"/>
      <c r="AU1196" s="201"/>
      <c r="AV1196" s="201"/>
      <c r="AW1196" s="201"/>
      <c r="AX1196" s="201"/>
      <c r="AY1196" s="201"/>
      <c r="AZ1196" s="201"/>
      <c r="BA1196" s="201"/>
      <c r="BB1196" s="201"/>
      <c r="BC1196" s="201"/>
    </row>
    <row r="1197" spans="34:55" ht="12.75">
      <c r="AH1197" s="164"/>
      <c r="AI1197" s="201"/>
      <c r="AJ1197" s="201"/>
      <c r="AK1197" s="201"/>
      <c r="AL1197" s="201"/>
      <c r="AM1197" s="201"/>
      <c r="AN1197" s="201"/>
      <c r="AO1197" s="201"/>
      <c r="AP1197" s="201"/>
      <c r="AQ1197" s="201"/>
      <c r="AR1197" s="201"/>
      <c r="AS1197" s="201"/>
      <c r="AT1197" s="201"/>
      <c r="AU1197" s="201"/>
      <c r="AV1197" s="201"/>
      <c r="AW1197" s="201"/>
      <c r="AX1197" s="201"/>
      <c r="AY1197" s="201"/>
      <c r="AZ1197" s="201"/>
      <c r="BA1197" s="201"/>
      <c r="BB1197" s="201"/>
      <c r="BC1197" s="201"/>
    </row>
    <row r="1198" spans="34:55" ht="12.75">
      <c r="AH1198" s="164"/>
      <c r="AI1198" s="201"/>
      <c r="AJ1198" s="201"/>
      <c r="AK1198" s="201"/>
      <c r="AL1198" s="201"/>
      <c r="AM1198" s="201"/>
      <c r="AN1198" s="201"/>
      <c r="AO1198" s="201"/>
      <c r="AP1198" s="201"/>
      <c r="AQ1198" s="201"/>
      <c r="AR1198" s="201"/>
      <c r="AS1198" s="201"/>
      <c r="AT1198" s="201"/>
      <c r="AU1198" s="201"/>
      <c r="AV1198" s="201"/>
      <c r="AW1198" s="201"/>
      <c r="AX1198" s="201"/>
      <c r="AY1198" s="201"/>
      <c r="AZ1198" s="201"/>
      <c r="BA1198" s="201"/>
      <c r="BB1198" s="201"/>
      <c r="BC1198" s="201"/>
    </row>
    <row r="1199" spans="34:55" ht="12.75">
      <c r="AH1199" s="164"/>
      <c r="AI1199" s="201"/>
      <c r="AJ1199" s="201"/>
      <c r="AK1199" s="201"/>
      <c r="AL1199" s="201"/>
      <c r="AM1199" s="201"/>
      <c r="AN1199" s="201"/>
      <c r="AO1199" s="201"/>
      <c r="AP1199" s="201"/>
      <c r="AQ1199" s="201"/>
      <c r="AR1199" s="201"/>
      <c r="AS1199" s="201"/>
      <c r="AT1199" s="201"/>
      <c r="AU1199" s="201"/>
      <c r="AV1199" s="201"/>
      <c r="AW1199" s="201"/>
      <c r="AX1199" s="201"/>
      <c r="AY1199" s="201"/>
      <c r="AZ1199" s="201"/>
      <c r="BA1199" s="201"/>
      <c r="BB1199" s="201"/>
      <c r="BC1199" s="201"/>
    </row>
    <row r="1200" spans="34:55" ht="12.75">
      <c r="AH1200" s="209" t="str">
        <f ca="1">IFERROR(__xludf.DUMMYFUNCTION("importrange(""https://docs.google.com/spreadsheets/d/1u97md6xa3RGFxjBzyvlAFiJAl4ZF8pOOyfqjx0aXyZs/edit#gid=0"",""Лист1!A2"")"),"Приказ Минтранса РФ от 5 мая 2023 г. № 159.  Вступает в силу с 1 сентября 2023 г.")</f>
        <v>Приказ Минтранса РФ от 5 мая 2023 г. № 159.  Вступает в силу с 1 сентября 2023 г.</v>
      </c>
      <c r="AI1200" s="201"/>
      <c r="AJ1200" s="201"/>
      <c r="AK1200" s="201"/>
      <c r="AL1200" s="201"/>
      <c r="AM1200" s="201"/>
      <c r="AN1200" s="201"/>
      <c r="AO1200" s="201"/>
      <c r="AP1200" s="201"/>
      <c r="AQ1200" s="201"/>
      <c r="AR1200" s="201"/>
      <c r="AS1200" s="201"/>
      <c r="AT1200" s="201"/>
      <c r="AU1200" s="201"/>
      <c r="AV1200" s="201"/>
      <c r="AW1200" s="201"/>
      <c r="AX1200" s="201"/>
      <c r="AY1200" s="201"/>
      <c r="AZ1200" s="201"/>
      <c r="BA1200" s="201"/>
      <c r="BB1200" s="201"/>
      <c r="BC1200" s="201"/>
    </row>
    <row r="1201" spans="34:55" ht="12.75">
      <c r="AH1201" s="164"/>
      <c r="AI1201" s="201"/>
      <c r="AJ1201" s="201"/>
      <c r="AK1201" s="201"/>
      <c r="AL1201" s="201"/>
      <c r="AM1201" s="201"/>
      <c r="AN1201" s="201"/>
      <c r="AO1201" s="201"/>
      <c r="AP1201" s="201"/>
      <c r="AQ1201" s="201"/>
      <c r="AR1201" s="201"/>
      <c r="AS1201" s="201"/>
      <c r="AT1201" s="201"/>
      <c r="AU1201" s="201"/>
      <c r="AV1201" s="201"/>
      <c r="AW1201" s="201"/>
      <c r="AX1201" s="201"/>
      <c r="AY1201" s="201"/>
      <c r="AZ1201" s="201"/>
      <c r="BA1201" s="201"/>
      <c r="BB1201" s="201"/>
      <c r="BC1201" s="201"/>
    </row>
    <row r="1202" spans="34:55" ht="12.75">
      <c r="AH1202" s="164"/>
      <c r="AI1202" s="201"/>
      <c r="AJ1202" s="201"/>
      <c r="AK1202" s="201"/>
      <c r="AL1202" s="201"/>
      <c r="AM1202" s="201"/>
      <c r="AN1202" s="201"/>
      <c r="AO1202" s="201"/>
      <c r="AP1202" s="201"/>
      <c r="AQ1202" s="201"/>
      <c r="AR1202" s="201"/>
      <c r="AS1202" s="201"/>
      <c r="AT1202" s="201"/>
      <c r="AU1202" s="201"/>
      <c r="AV1202" s="201"/>
      <c r="AW1202" s="201"/>
      <c r="AX1202" s="201"/>
      <c r="AY1202" s="201"/>
      <c r="AZ1202" s="201"/>
      <c r="BA1202" s="201"/>
      <c r="BB1202" s="201"/>
      <c r="BC1202" s="201"/>
    </row>
    <row r="1203" spans="34:55" ht="12.75">
      <c r="AH1203" s="164"/>
      <c r="AI1203" s="201"/>
      <c r="AJ1203" s="201"/>
      <c r="AK1203" s="201"/>
      <c r="AL1203" s="201"/>
      <c r="AM1203" s="201"/>
      <c r="AN1203" s="201"/>
      <c r="AO1203" s="201"/>
      <c r="AP1203" s="201"/>
      <c r="AQ1203" s="201"/>
      <c r="AR1203" s="201"/>
      <c r="AS1203" s="201"/>
      <c r="AT1203" s="201"/>
      <c r="AU1203" s="201"/>
      <c r="AV1203" s="201"/>
      <c r="AW1203" s="201"/>
      <c r="AX1203" s="201"/>
      <c r="AY1203" s="201"/>
      <c r="AZ1203" s="201"/>
      <c r="BA1203" s="201"/>
      <c r="BB1203" s="201"/>
      <c r="BC1203" s="201"/>
    </row>
    <row r="1204" spans="34:55" ht="12.75">
      <c r="AH1204" s="164"/>
      <c r="AI1204" s="201"/>
      <c r="AJ1204" s="201"/>
      <c r="AK1204" s="201"/>
      <c r="AL1204" s="201"/>
      <c r="AM1204" s="201"/>
      <c r="AN1204" s="201"/>
      <c r="AO1204" s="201"/>
      <c r="AP1204" s="201"/>
      <c r="AQ1204" s="201"/>
      <c r="AR1204" s="201"/>
      <c r="AS1204" s="201"/>
      <c r="AT1204" s="201"/>
      <c r="AU1204" s="201"/>
      <c r="AV1204" s="201"/>
      <c r="AW1204" s="201"/>
      <c r="AX1204" s="201"/>
      <c r="AY1204" s="201"/>
      <c r="AZ1204" s="201"/>
      <c r="BA1204" s="201"/>
      <c r="BB1204" s="201"/>
      <c r="BC1204" s="201"/>
    </row>
    <row r="1205" spans="34:55" ht="12.75">
      <c r="AH1205" s="164"/>
      <c r="AI1205" s="201"/>
      <c r="AJ1205" s="201"/>
      <c r="AK1205" s="201"/>
      <c r="AL1205" s="201"/>
      <c r="AM1205" s="201"/>
      <c r="AN1205" s="201"/>
      <c r="AO1205" s="201"/>
      <c r="AP1205" s="201"/>
      <c r="AQ1205" s="201"/>
      <c r="AR1205" s="201"/>
      <c r="AS1205" s="201"/>
      <c r="AT1205" s="201"/>
      <c r="AU1205" s="201"/>
      <c r="AV1205" s="201"/>
      <c r="AW1205" s="201"/>
      <c r="AX1205" s="201"/>
      <c r="AY1205" s="201"/>
      <c r="AZ1205" s="201"/>
      <c r="BA1205" s="201"/>
      <c r="BB1205" s="201"/>
      <c r="BC1205" s="201"/>
    </row>
    <row r="1206" spans="34:55" ht="12.75">
      <c r="AH1206" s="164"/>
      <c r="AI1206" s="201"/>
      <c r="AJ1206" s="201"/>
      <c r="AK1206" s="201"/>
      <c r="AL1206" s="201"/>
      <c r="AM1206" s="201"/>
      <c r="AN1206" s="201"/>
      <c r="AO1206" s="201"/>
      <c r="AP1206" s="201"/>
      <c r="AQ1206" s="201"/>
      <c r="AR1206" s="201"/>
      <c r="AS1206" s="201"/>
      <c r="AT1206" s="201"/>
      <c r="AU1206" s="201"/>
      <c r="AV1206" s="201"/>
      <c r="AW1206" s="201"/>
      <c r="AX1206" s="201"/>
      <c r="AY1206" s="201"/>
      <c r="AZ1206" s="201"/>
      <c r="BA1206" s="201"/>
      <c r="BB1206" s="201"/>
      <c r="BC1206" s="201"/>
    </row>
    <row r="1207" spans="34:55" ht="12.75">
      <c r="AH1207" s="164"/>
      <c r="AI1207" s="201"/>
      <c r="AJ1207" s="201"/>
      <c r="AK1207" s="201"/>
      <c r="AL1207" s="201"/>
      <c r="AM1207" s="201"/>
      <c r="AN1207" s="201"/>
      <c r="AO1207" s="201"/>
      <c r="AP1207" s="201"/>
      <c r="AQ1207" s="201"/>
      <c r="AR1207" s="201"/>
      <c r="AS1207" s="201"/>
      <c r="AT1207" s="201"/>
      <c r="AU1207" s="201"/>
      <c r="AV1207" s="201"/>
      <c r="AW1207" s="201"/>
      <c r="AX1207" s="201"/>
      <c r="AY1207" s="201"/>
      <c r="AZ1207" s="201"/>
      <c r="BA1207" s="201"/>
      <c r="BB1207" s="201"/>
      <c r="BC1207" s="201"/>
    </row>
    <row r="1208" spans="34:55" ht="12.75">
      <c r="AH1208" s="164"/>
      <c r="AI1208" s="201"/>
      <c r="AJ1208" s="201"/>
      <c r="AK1208" s="201"/>
      <c r="AL1208" s="201"/>
      <c r="AM1208" s="201"/>
      <c r="AN1208" s="201"/>
      <c r="AO1208" s="201"/>
      <c r="AP1208" s="201"/>
      <c r="AQ1208" s="201"/>
      <c r="AR1208" s="201"/>
      <c r="AS1208" s="201"/>
      <c r="AT1208" s="201"/>
      <c r="AU1208" s="201"/>
      <c r="AV1208" s="201"/>
      <c r="AW1208" s="201"/>
      <c r="AX1208" s="201"/>
      <c r="AY1208" s="201"/>
      <c r="AZ1208" s="201"/>
      <c r="BA1208" s="201"/>
      <c r="BB1208" s="201"/>
      <c r="BC1208" s="201"/>
    </row>
    <row r="1209" spans="34:55" ht="12.75">
      <c r="AH1209" s="164"/>
      <c r="AI1209" s="201"/>
      <c r="AJ1209" s="201"/>
      <c r="AK1209" s="201"/>
      <c r="AL1209" s="201"/>
      <c r="AM1209" s="201"/>
      <c r="AN1209" s="201"/>
      <c r="AO1209" s="201"/>
      <c r="AP1209" s="201"/>
      <c r="AQ1209" s="201"/>
      <c r="AR1209" s="201"/>
      <c r="AS1209" s="201"/>
      <c r="AT1209" s="201"/>
      <c r="AU1209" s="201"/>
      <c r="AV1209" s="201"/>
      <c r="AW1209" s="201"/>
      <c r="AX1209" s="201"/>
      <c r="AY1209" s="201"/>
      <c r="AZ1209" s="201"/>
      <c r="BA1209" s="201"/>
      <c r="BB1209" s="201"/>
      <c r="BC1209" s="201"/>
    </row>
    <row r="1210" spans="34:55" ht="12.75">
      <c r="AH1210" s="164"/>
      <c r="AI1210" s="201"/>
      <c r="AJ1210" s="201"/>
      <c r="AK1210" s="201"/>
      <c r="AL1210" s="201"/>
      <c r="AM1210" s="201"/>
      <c r="AN1210" s="201"/>
      <c r="AO1210" s="201"/>
      <c r="AP1210" s="201"/>
      <c r="AQ1210" s="201"/>
      <c r="AR1210" s="201"/>
      <c r="AS1210" s="201"/>
      <c r="AT1210" s="201"/>
      <c r="AU1210" s="201"/>
      <c r="AV1210" s="201"/>
      <c r="AW1210" s="201"/>
      <c r="AX1210" s="201"/>
      <c r="AY1210" s="201"/>
      <c r="AZ1210" s="201"/>
      <c r="BA1210" s="201"/>
      <c r="BB1210" s="201"/>
      <c r="BC1210" s="201"/>
    </row>
    <row r="1211" spans="34:55" ht="12.75">
      <c r="AH1211" s="164"/>
      <c r="AI1211" s="201"/>
      <c r="AJ1211" s="201"/>
      <c r="AK1211" s="201"/>
      <c r="AL1211" s="201"/>
      <c r="AM1211" s="201"/>
      <c r="AN1211" s="201"/>
      <c r="AO1211" s="201"/>
      <c r="AP1211" s="201"/>
      <c r="AQ1211" s="201"/>
      <c r="AR1211" s="201"/>
      <c r="AS1211" s="201"/>
      <c r="AT1211" s="201"/>
      <c r="AU1211" s="201"/>
      <c r="AV1211" s="201"/>
      <c r="AW1211" s="201"/>
      <c r="AX1211" s="201"/>
      <c r="AY1211" s="201"/>
      <c r="AZ1211" s="201"/>
      <c r="BA1211" s="201"/>
      <c r="BB1211" s="201"/>
      <c r="BC1211" s="201"/>
    </row>
    <row r="1212" spans="34:55" ht="12.75">
      <c r="AH1212" s="164"/>
      <c r="AI1212" s="201"/>
      <c r="AJ1212" s="201"/>
      <c r="AK1212" s="201"/>
      <c r="AL1212" s="201"/>
      <c r="AM1212" s="201"/>
      <c r="AN1212" s="201"/>
      <c r="AO1212" s="201"/>
      <c r="AP1212" s="201"/>
      <c r="AQ1212" s="201"/>
      <c r="AR1212" s="201"/>
      <c r="AS1212" s="201"/>
      <c r="AT1212" s="201"/>
      <c r="AU1212" s="201"/>
      <c r="AV1212" s="201"/>
      <c r="AW1212" s="201"/>
      <c r="AX1212" s="201"/>
      <c r="AY1212" s="201"/>
      <c r="AZ1212" s="201"/>
      <c r="BA1212" s="201"/>
      <c r="BB1212" s="201"/>
      <c r="BC1212" s="201"/>
    </row>
    <row r="1213" spans="34:55" ht="12.75">
      <c r="AH1213" s="164"/>
      <c r="AI1213" s="201"/>
      <c r="AJ1213" s="201"/>
      <c r="AK1213" s="201"/>
      <c r="AL1213" s="201"/>
      <c r="AM1213" s="201"/>
      <c r="AN1213" s="201"/>
      <c r="AO1213" s="201"/>
      <c r="AP1213" s="201"/>
      <c r="AQ1213" s="201"/>
      <c r="AR1213" s="201"/>
      <c r="AS1213" s="201"/>
      <c r="AT1213" s="201"/>
      <c r="AU1213" s="201"/>
      <c r="AV1213" s="201"/>
      <c r="AW1213" s="201"/>
      <c r="AX1213" s="201"/>
      <c r="AY1213" s="201"/>
      <c r="AZ1213" s="201"/>
      <c r="BA1213" s="201"/>
      <c r="BB1213" s="201"/>
      <c r="BC1213" s="201"/>
    </row>
    <row r="1214" spans="34:55" ht="12.75">
      <c r="AH1214" s="164"/>
      <c r="AI1214" s="201"/>
      <c r="AJ1214" s="201"/>
      <c r="AK1214" s="201"/>
      <c r="AL1214" s="201"/>
      <c r="AM1214" s="201"/>
      <c r="AN1214" s="201"/>
      <c r="AO1214" s="201"/>
      <c r="AP1214" s="201"/>
      <c r="AQ1214" s="201"/>
      <c r="AR1214" s="201"/>
      <c r="AS1214" s="201"/>
      <c r="AT1214" s="201"/>
      <c r="AU1214" s="201"/>
      <c r="AV1214" s="201"/>
      <c r="AW1214" s="201"/>
      <c r="AX1214" s="201"/>
      <c r="AY1214" s="201"/>
      <c r="AZ1214" s="201"/>
      <c r="BA1214" s="201"/>
      <c r="BB1214" s="201"/>
      <c r="BC1214" s="201"/>
    </row>
    <row r="1215" spans="34:55" ht="12.75">
      <c r="AH1215" s="164"/>
      <c r="AI1215" s="201"/>
      <c r="AJ1215" s="201"/>
      <c r="AK1215" s="201"/>
      <c r="AL1215" s="201"/>
      <c r="AM1215" s="201"/>
      <c r="AN1215" s="201"/>
      <c r="AO1215" s="201"/>
      <c r="AP1215" s="201"/>
      <c r="AQ1215" s="201"/>
      <c r="AR1215" s="201"/>
      <c r="AS1215" s="201"/>
      <c r="AT1215" s="201"/>
      <c r="AU1215" s="201"/>
      <c r="AV1215" s="201"/>
      <c r="AW1215" s="201"/>
      <c r="AX1215" s="201"/>
      <c r="AY1215" s="201"/>
      <c r="AZ1215" s="201"/>
      <c r="BA1215" s="201"/>
      <c r="BB1215" s="201"/>
      <c r="BC1215" s="201"/>
    </row>
    <row r="1216" spans="34:55" ht="12.75">
      <c r="AH1216" s="164"/>
      <c r="AI1216" s="201"/>
      <c r="AJ1216" s="201"/>
      <c r="AK1216" s="201"/>
      <c r="AL1216" s="201"/>
      <c r="AM1216" s="201"/>
      <c r="AN1216" s="201"/>
      <c r="AO1216" s="201"/>
      <c r="AP1216" s="201"/>
      <c r="AQ1216" s="201"/>
      <c r="AR1216" s="201"/>
      <c r="AS1216" s="201"/>
      <c r="AT1216" s="201"/>
      <c r="AU1216" s="201"/>
      <c r="AV1216" s="201"/>
      <c r="AW1216" s="201"/>
      <c r="AX1216" s="201"/>
      <c r="AY1216" s="201"/>
      <c r="AZ1216" s="201"/>
      <c r="BA1216" s="201"/>
      <c r="BB1216" s="201"/>
      <c r="BC1216" s="201"/>
    </row>
    <row r="1217" spans="34:55" ht="12.75">
      <c r="AH1217" s="164"/>
      <c r="AI1217" s="201"/>
      <c r="AJ1217" s="201"/>
      <c r="AK1217" s="201"/>
      <c r="AL1217" s="201"/>
      <c r="AM1217" s="201"/>
      <c r="AN1217" s="201"/>
      <c r="AO1217" s="201"/>
      <c r="AP1217" s="201"/>
      <c r="AQ1217" s="201"/>
      <c r="AR1217" s="201"/>
      <c r="AS1217" s="201"/>
      <c r="AT1217" s="201"/>
      <c r="AU1217" s="201"/>
      <c r="AV1217" s="201"/>
      <c r="AW1217" s="201"/>
      <c r="AX1217" s="201"/>
      <c r="AY1217" s="201"/>
      <c r="AZ1217" s="201"/>
      <c r="BA1217" s="201"/>
      <c r="BB1217" s="201"/>
      <c r="BC1217" s="201"/>
    </row>
    <row r="1218" spans="34:55" ht="12.75">
      <c r="AH1218" s="164"/>
      <c r="AI1218" s="201"/>
      <c r="AJ1218" s="201"/>
      <c r="AK1218" s="201"/>
      <c r="AL1218" s="201"/>
      <c r="AM1218" s="201"/>
      <c r="AN1218" s="201"/>
      <c r="AO1218" s="201"/>
      <c r="AP1218" s="201"/>
      <c r="AQ1218" s="201"/>
      <c r="AR1218" s="201"/>
      <c r="AS1218" s="201"/>
      <c r="AT1218" s="201"/>
      <c r="AU1218" s="201"/>
      <c r="AV1218" s="201"/>
      <c r="AW1218" s="201"/>
      <c r="AX1218" s="201"/>
      <c r="AY1218" s="201"/>
      <c r="AZ1218" s="201"/>
      <c r="BA1218" s="201"/>
      <c r="BB1218" s="201"/>
      <c r="BC1218" s="201"/>
    </row>
    <row r="1219" spans="34:55" ht="12.75">
      <c r="AH1219" s="164"/>
      <c r="AI1219" s="201"/>
      <c r="AJ1219" s="201"/>
      <c r="AK1219" s="201"/>
      <c r="AL1219" s="201"/>
      <c r="AM1219" s="201"/>
      <c r="AN1219" s="201"/>
      <c r="AO1219" s="201"/>
      <c r="AP1219" s="201"/>
      <c r="AQ1219" s="201"/>
      <c r="AR1219" s="201"/>
      <c r="AS1219" s="201"/>
      <c r="AT1219" s="201"/>
      <c r="AU1219" s="201"/>
      <c r="AV1219" s="201"/>
      <c r="AW1219" s="201"/>
      <c r="AX1219" s="201"/>
      <c r="AY1219" s="201"/>
      <c r="AZ1219" s="201"/>
      <c r="BA1219" s="201"/>
      <c r="BB1219" s="201"/>
      <c r="BC1219" s="201"/>
    </row>
    <row r="1220" spans="34:55" ht="12.75">
      <c r="AH1220" s="164"/>
      <c r="AI1220" s="201"/>
      <c r="AJ1220" s="201"/>
      <c r="AK1220" s="201"/>
      <c r="AL1220" s="201"/>
      <c r="AM1220" s="201"/>
      <c r="AN1220" s="201"/>
      <c r="AO1220" s="201"/>
      <c r="AP1220" s="201"/>
      <c r="AQ1220" s="201"/>
      <c r="AR1220" s="201"/>
      <c r="AS1220" s="201"/>
      <c r="AT1220" s="201"/>
      <c r="AU1220" s="201"/>
      <c r="AV1220" s="201"/>
      <c r="AW1220" s="201"/>
      <c r="AX1220" s="201"/>
      <c r="AY1220" s="201"/>
      <c r="AZ1220" s="201"/>
      <c r="BA1220" s="201"/>
      <c r="BB1220" s="201"/>
      <c r="BC1220" s="201"/>
    </row>
    <row r="1221" spans="34:55" ht="12.75">
      <c r="AH1221" s="164"/>
      <c r="AI1221" s="201"/>
      <c r="AJ1221" s="201"/>
      <c r="AK1221" s="201"/>
      <c r="AL1221" s="201"/>
      <c r="AM1221" s="201"/>
      <c r="AN1221" s="201"/>
      <c r="AO1221" s="201"/>
      <c r="AP1221" s="201"/>
      <c r="AQ1221" s="201"/>
      <c r="AR1221" s="201"/>
      <c r="AS1221" s="201"/>
      <c r="AT1221" s="201"/>
      <c r="AU1221" s="201"/>
      <c r="AV1221" s="201"/>
      <c r="AW1221" s="201"/>
      <c r="AX1221" s="201"/>
      <c r="AY1221" s="201"/>
      <c r="AZ1221" s="201"/>
      <c r="BA1221" s="201"/>
      <c r="BB1221" s="201"/>
      <c r="BC1221" s="201"/>
    </row>
    <row r="1222" spans="34:55" ht="12.75">
      <c r="AH1222" s="164"/>
      <c r="AI1222" s="201"/>
      <c r="AJ1222" s="201"/>
      <c r="AK1222" s="201"/>
      <c r="AL1222" s="201"/>
      <c r="AM1222" s="201"/>
      <c r="AN1222" s="201"/>
      <c r="AO1222" s="201"/>
      <c r="AP1222" s="201"/>
      <c r="AQ1222" s="201"/>
      <c r="AR1222" s="201"/>
      <c r="AS1222" s="201"/>
      <c r="AT1222" s="201"/>
      <c r="AU1222" s="201"/>
      <c r="AV1222" s="201"/>
      <c r="AW1222" s="201"/>
      <c r="AX1222" s="201"/>
      <c r="AY1222" s="201"/>
      <c r="AZ1222" s="201"/>
      <c r="BA1222" s="201"/>
      <c r="BB1222" s="201"/>
      <c r="BC1222" s="201"/>
    </row>
    <row r="1223" spans="34:55" ht="12.75">
      <c r="AH1223" s="164"/>
      <c r="AI1223" s="201"/>
      <c r="AJ1223" s="201"/>
      <c r="AK1223" s="201"/>
      <c r="AL1223" s="201"/>
      <c r="AM1223" s="201"/>
      <c r="AN1223" s="201"/>
      <c r="AO1223" s="201"/>
      <c r="AP1223" s="201"/>
      <c r="AQ1223" s="201"/>
      <c r="AR1223" s="201"/>
      <c r="AS1223" s="201"/>
      <c r="AT1223" s="201"/>
      <c r="AU1223" s="201"/>
      <c r="AV1223" s="201"/>
      <c r="AW1223" s="201"/>
      <c r="AX1223" s="201"/>
      <c r="AY1223" s="201"/>
      <c r="AZ1223" s="201"/>
      <c r="BA1223" s="201"/>
      <c r="BB1223" s="201"/>
      <c r="BC1223" s="201"/>
    </row>
    <row r="1224" spans="34:55" ht="12.75">
      <c r="AH1224" s="164"/>
      <c r="AI1224" s="201"/>
      <c r="AJ1224" s="201"/>
      <c r="AK1224" s="201"/>
      <c r="AL1224" s="201"/>
      <c r="AM1224" s="201"/>
      <c r="AN1224" s="201"/>
      <c r="AO1224" s="201"/>
      <c r="AP1224" s="201"/>
      <c r="AQ1224" s="201"/>
      <c r="AR1224" s="201"/>
      <c r="AS1224" s="201"/>
      <c r="AT1224" s="201"/>
      <c r="AU1224" s="201"/>
      <c r="AV1224" s="201"/>
      <c r="AW1224" s="201"/>
      <c r="AX1224" s="201"/>
      <c r="AY1224" s="201"/>
      <c r="AZ1224" s="201"/>
      <c r="BA1224" s="201"/>
      <c r="BB1224" s="201"/>
      <c r="BC1224" s="201"/>
    </row>
    <row r="1225" spans="34:55" ht="12.75">
      <c r="AH1225" s="164"/>
      <c r="AI1225" s="201"/>
      <c r="AJ1225" s="201"/>
      <c r="AK1225" s="201"/>
      <c r="AL1225" s="201"/>
      <c r="AM1225" s="201"/>
      <c r="AN1225" s="201"/>
      <c r="AO1225" s="201"/>
      <c r="AP1225" s="201"/>
      <c r="AQ1225" s="201"/>
      <c r="AR1225" s="201"/>
      <c r="AS1225" s="201"/>
      <c r="AT1225" s="201"/>
      <c r="AU1225" s="201"/>
      <c r="AV1225" s="201"/>
      <c r="AW1225" s="201"/>
      <c r="AX1225" s="201"/>
      <c r="AY1225" s="201"/>
      <c r="AZ1225" s="201"/>
      <c r="BA1225" s="201"/>
      <c r="BB1225" s="201"/>
      <c r="BC1225" s="201"/>
    </row>
    <row r="1226" spans="34:55" ht="12.75">
      <c r="AH1226" s="164"/>
      <c r="AI1226" s="201"/>
      <c r="AJ1226" s="201"/>
      <c r="AK1226" s="201"/>
      <c r="AL1226" s="201"/>
      <c r="AM1226" s="201"/>
      <c r="AN1226" s="201"/>
      <c r="AO1226" s="201"/>
      <c r="AP1226" s="201"/>
      <c r="AQ1226" s="201"/>
      <c r="AR1226" s="201"/>
      <c r="AS1226" s="201"/>
      <c r="AT1226" s="201"/>
      <c r="AU1226" s="201"/>
      <c r="AV1226" s="201"/>
      <c r="AW1226" s="201"/>
      <c r="AX1226" s="201"/>
      <c r="AY1226" s="201"/>
      <c r="AZ1226" s="201"/>
      <c r="BA1226" s="201"/>
      <c r="BB1226" s="201"/>
      <c r="BC1226" s="201"/>
    </row>
    <row r="1227" spans="34:55" ht="12.75">
      <c r="AH1227" s="164"/>
      <c r="AI1227" s="201"/>
      <c r="AJ1227" s="201"/>
      <c r="AK1227" s="201"/>
      <c r="AL1227" s="201"/>
      <c r="AM1227" s="201"/>
      <c r="AN1227" s="201"/>
      <c r="AO1227" s="201"/>
      <c r="AP1227" s="201"/>
      <c r="AQ1227" s="201"/>
      <c r="AR1227" s="201"/>
      <c r="AS1227" s="201"/>
      <c r="AT1227" s="201"/>
      <c r="AU1227" s="201"/>
      <c r="AV1227" s="201"/>
      <c r="AW1227" s="201"/>
      <c r="AX1227" s="201"/>
      <c r="AY1227" s="201"/>
      <c r="AZ1227" s="201"/>
      <c r="BA1227" s="201"/>
      <c r="BB1227" s="201"/>
      <c r="BC1227" s="201"/>
    </row>
    <row r="1228" spans="34:55" ht="12.75">
      <c r="AH1228" s="164"/>
      <c r="AI1228" s="201"/>
      <c r="AJ1228" s="201"/>
      <c r="AK1228" s="201"/>
      <c r="AL1228" s="201"/>
      <c r="AM1228" s="201"/>
      <c r="AN1228" s="201"/>
      <c r="AO1228" s="201"/>
      <c r="AP1228" s="201"/>
      <c r="AQ1228" s="201"/>
      <c r="AR1228" s="201"/>
      <c r="AS1228" s="201"/>
      <c r="AT1228" s="201"/>
      <c r="AU1228" s="201"/>
      <c r="AV1228" s="201"/>
      <c r="AW1228" s="201"/>
      <c r="AX1228" s="201"/>
      <c r="AY1228" s="201"/>
      <c r="AZ1228" s="201"/>
      <c r="BA1228" s="201"/>
      <c r="BB1228" s="201"/>
      <c r="BC1228" s="201"/>
    </row>
    <row r="1229" spans="34:55" ht="12.75">
      <c r="AH1229" s="164"/>
      <c r="AI1229" s="201"/>
      <c r="AJ1229" s="201"/>
      <c r="AK1229" s="201"/>
      <c r="AL1229" s="201"/>
      <c r="AM1229" s="201"/>
      <c r="AN1229" s="201"/>
      <c r="AO1229" s="201"/>
      <c r="AP1229" s="201"/>
      <c r="AQ1229" s="201"/>
      <c r="AR1229" s="201"/>
      <c r="AS1229" s="201"/>
      <c r="AT1229" s="201"/>
      <c r="AU1229" s="201"/>
      <c r="AV1229" s="201"/>
      <c r="AW1229" s="201"/>
      <c r="AX1229" s="201"/>
      <c r="AY1229" s="201"/>
      <c r="AZ1229" s="201"/>
      <c r="BA1229" s="201"/>
      <c r="BB1229" s="201"/>
      <c r="BC1229" s="201"/>
    </row>
    <row r="1230" spans="34:55" ht="12.75">
      <c r="AH1230" s="164"/>
      <c r="AI1230" s="201"/>
      <c r="AJ1230" s="201"/>
      <c r="AK1230" s="201"/>
      <c r="AL1230" s="201"/>
      <c r="AM1230" s="201"/>
      <c r="AN1230" s="201"/>
      <c r="AO1230" s="201"/>
      <c r="AP1230" s="201"/>
      <c r="AQ1230" s="201"/>
      <c r="AR1230" s="201"/>
      <c r="AS1230" s="201"/>
      <c r="AT1230" s="201"/>
      <c r="AU1230" s="201"/>
      <c r="AV1230" s="201"/>
      <c r="AW1230" s="201"/>
      <c r="AX1230" s="201"/>
      <c r="AY1230" s="201"/>
      <c r="AZ1230" s="201"/>
      <c r="BA1230" s="201"/>
      <c r="BB1230" s="201"/>
      <c r="BC1230" s="201"/>
    </row>
    <row r="1231" spans="34:55" ht="12.75">
      <c r="AH1231" s="164"/>
      <c r="AI1231" s="201"/>
      <c r="AJ1231" s="201"/>
      <c r="AK1231" s="201"/>
      <c r="AL1231" s="201"/>
      <c r="AM1231" s="201"/>
      <c r="AN1231" s="201"/>
      <c r="AO1231" s="201"/>
      <c r="AP1231" s="201"/>
      <c r="AQ1231" s="201"/>
      <c r="AR1231" s="201"/>
      <c r="AS1231" s="201"/>
      <c r="AT1231" s="201"/>
      <c r="AU1231" s="201"/>
      <c r="AV1231" s="201"/>
      <c r="AW1231" s="201"/>
      <c r="AX1231" s="201"/>
      <c r="AY1231" s="201"/>
      <c r="AZ1231" s="201"/>
      <c r="BA1231" s="201"/>
      <c r="BB1231" s="201"/>
      <c r="BC1231" s="201"/>
    </row>
    <row r="1232" spans="34:55" ht="12.75">
      <c r="AH1232" s="164"/>
      <c r="AI1232" s="201"/>
      <c r="AJ1232" s="201"/>
      <c r="AK1232" s="201"/>
      <c r="AL1232" s="201"/>
      <c r="AM1232" s="201"/>
      <c r="AN1232" s="201"/>
      <c r="AO1232" s="201"/>
      <c r="AP1232" s="201"/>
      <c r="AQ1232" s="201"/>
      <c r="AR1232" s="201"/>
      <c r="AS1232" s="201"/>
      <c r="AT1232" s="201"/>
      <c r="AU1232" s="201"/>
      <c r="AV1232" s="201"/>
      <c r="AW1232" s="201"/>
      <c r="AX1232" s="201"/>
      <c r="AY1232" s="201"/>
      <c r="AZ1232" s="201"/>
      <c r="BA1232" s="201"/>
      <c r="BB1232" s="201"/>
      <c r="BC1232" s="201"/>
    </row>
    <row r="1233" spans="34:55" ht="12.75">
      <c r="AH1233" s="164"/>
      <c r="AI1233" s="201"/>
      <c r="AJ1233" s="201"/>
      <c r="AK1233" s="201"/>
      <c r="AL1233" s="201"/>
      <c r="AM1233" s="201"/>
      <c r="AN1233" s="201"/>
      <c r="AO1233" s="201"/>
      <c r="AP1233" s="201"/>
      <c r="AQ1233" s="201"/>
      <c r="AR1233" s="201"/>
      <c r="AS1233" s="201"/>
      <c r="AT1233" s="201"/>
      <c r="AU1233" s="201"/>
      <c r="AV1233" s="201"/>
      <c r="AW1233" s="201"/>
      <c r="AX1233" s="201"/>
      <c r="AY1233" s="201"/>
      <c r="AZ1233" s="201"/>
      <c r="BA1233" s="201"/>
      <c r="BB1233" s="201"/>
      <c r="BC1233" s="201"/>
    </row>
    <row r="1234" spans="34:55" ht="12.75">
      <c r="AH1234" s="164"/>
      <c r="AI1234" s="201"/>
      <c r="AJ1234" s="201"/>
      <c r="AK1234" s="201"/>
      <c r="AL1234" s="201"/>
      <c r="AM1234" s="201"/>
      <c r="AN1234" s="201"/>
      <c r="AO1234" s="201"/>
      <c r="AP1234" s="201"/>
      <c r="AQ1234" s="201"/>
      <c r="AR1234" s="201"/>
      <c r="AS1234" s="201"/>
      <c r="AT1234" s="201"/>
      <c r="AU1234" s="201"/>
      <c r="AV1234" s="201"/>
      <c r="AW1234" s="201"/>
      <c r="AX1234" s="201"/>
      <c r="AY1234" s="201"/>
      <c r="AZ1234" s="201"/>
      <c r="BA1234" s="201"/>
      <c r="BB1234" s="201"/>
      <c r="BC1234" s="201"/>
    </row>
    <row r="1235" spans="34:55" ht="12.75">
      <c r="AH1235" s="164"/>
      <c r="AI1235" s="201"/>
      <c r="AJ1235" s="201"/>
      <c r="AK1235" s="201"/>
      <c r="AL1235" s="201"/>
      <c r="AM1235" s="201"/>
      <c r="AN1235" s="201"/>
      <c r="AO1235" s="201"/>
      <c r="AP1235" s="201"/>
      <c r="AQ1235" s="201"/>
      <c r="AR1235" s="201"/>
      <c r="AS1235" s="201"/>
      <c r="AT1235" s="201"/>
      <c r="AU1235" s="201"/>
      <c r="AV1235" s="201"/>
      <c r="AW1235" s="201"/>
      <c r="AX1235" s="201"/>
      <c r="AY1235" s="201"/>
      <c r="AZ1235" s="201"/>
      <c r="BA1235" s="201"/>
      <c r="BB1235" s="201"/>
      <c r="BC1235" s="201"/>
    </row>
    <row r="1236" spans="34:55" ht="12.75">
      <c r="AH1236" s="164"/>
      <c r="AI1236" s="201"/>
      <c r="AJ1236" s="201"/>
      <c r="AK1236" s="201"/>
      <c r="AL1236" s="201"/>
      <c r="AM1236" s="201"/>
      <c r="AN1236" s="201"/>
      <c r="AO1236" s="201"/>
      <c r="AP1236" s="201"/>
      <c r="AQ1236" s="201"/>
      <c r="AR1236" s="201"/>
      <c r="AS1236" s="201"/>
      <c r="AT1236" s="201"/>
      <c r="AU1236" s="201"/>
      <c r="AV1236" s="201"/>
      <c r="AW1236" s="201"/>
      <c r="AX1236" s="201"/>
      <c r="AY1236" s="201"/>
      <c r="AZ1236" s="201"/>
      <c r="BA1236" s="201"/>
      <c r="BB1236" s="201"/>
      <c r="BC1236" s="201"/>
    </row>
    <row r="1237" spans="34:55" ht="12.75">
      <c r="AH1237" s="164"/>
      <c r="AI1237" s="201"/>
      <c r="AJ1237" s="201"/>
      <c r="AK1237" s="201"/>
      <c r="AL1237" s="201"/>
      <c r="AM1237" s="201"/>
      <c r="AN1237" s="201"/>
      <c r="AO1237" s="201"/>
      <c r="AP1237" s="201"/>
      <c r="AQ1237" s="201"/>
      <c r="AR1237" s="201"/>
      <c r="AS1237" s="201"/>
      <c r="AT1237" s="201"/>
      <c r="AU1237" s="201"/>
      <c r="AV1237" s="201"/>
      <c r="AW1237" s="201"/>
      <c r="AX1237" s="201"/>
      <c r="AY1237" s="201"/>
      <c r="AZ1237" s="201"/>
      <c r="BA1237" s="201"/>
      <c r="BB1237" s="201"/>
      <c r="BC1237" s="201"/>
    </row>
    <row r="1238" spans="34:55" ht="12.75">
      <c r="AH1238" s="164"/>
      <c r="AI1238" s="201"/>
      <c r="AJ1238" s="201"/>
      <c r="AK1238" s="201"/>
      <c r="AL1238" s="201"/>
      <c r="AM1238" s="201"/>
      <c r="AN1238" s="201"/>
      <c r="AO1238" s="201"/>
      <c r="AP1238" s="201"/>
      <c r="AQ1238" s="201"/>
      <c r="AR1238" s="201"/>
      <c r="AS1238" s="201"/>
      <c r="AT1238" s="201"/>
      <c r="AU1238" s="201"/>
      <c r="AV1238" s="201"/>
      <c r="AW1238" s="201"/>
      <c r="AX1238" s="201"/>
      <c r="AY1238" s="201"/>
      <c r="AZ1238" s="201"/>
      <c r="BA1238" s="201"/>
      <c r="BB1238" s="201"/>
      <c r="BC1238" s="201"/>
    </row>
    <row r="1239" spans="34:55" ht="12.75">
      <c r="AH1239" s="164"/>
      <c r="AI1239" s="201"/>
      <c r="AJ1239" s="201"/>
      <c r="AK1239" s="201"/>
      <c r="AL1239" s="201"/>
      <c r="AM1239" s="201"/>
      <c r="AN1239" s="201"/>
      <c r="AO1239" s="201"/>
      <c r="AP1239" s="201"/>
      <c r="AQ1239" s="201"/>
      <c r="AR1239" s="201"/>
      <c r="AS1239" s="201"/>
      <c r="AT1239" s="201"/>
      <c r="AU1239" s="201"/>
      <c r="AV1239" s="201"/>
      <c r="AW1239" s="201"/>
      <c r="AX1239" s="201"/>
      <c r="AY1239" s="201"/>
      <c r="AZ1239" s="201"/>
      <c r="BA1239" s="201"/>
      <c r="BB1239" s="201"/>
      <c r="BC1239" s="201"/>
    </row>
    <row r="1240" spans="34:55" ht="12.75">
      <c r="AH1240" s="164"/>
      <c r="AI1240" s="201"/>
      <c r="AJ1240" s="201"/>
      <c r="AK1240" s="201"/>
      <c r="AL1240" s="201"/>
      <c r="AM1240" s="201"/>
      <c r="AN1240" s="201"/>
      <c r="AO1240" s="201"/>
      <c r="AP1240" s="201"/>
      <c r="AQ1240" s="201"/>
      <c r="AR1240" s="201"/>
      <c r="AS1240" s="201"/>
      <c r="AT1240" s="201"/>
      <c r="AU1240" s="201"/>
      <c r="AV1240" s="201"/>
      <c r="AW1240" s="201"/>
      <c r="AX1240" s="201"/>
      <c r="AY1240" s="201"/>
      <c r="AZ1240" s="201"/>
      <c r="BA1240" s="201"/>
      <c r="BB1240" s="201"/>
      <c r="BC1240" s="201"/>
    </row>
    <row r="1241" spans="34:55" ht="12.75">
      <c r="AH1241" s="164"/>
      <c r="AI1241" s="201"/>
      <c r="AJ1241" s="201"/>
      <c r="AK1241" s="201"/>
      <c r="AL1241" s="201"/>
      <c r="AM1241" s="201"/>
      <c r="AN1241" s="201"/>
      <c r="AO1241" s="201"/>
      <c r="AP1241" s="201"/>
      <c r="AQ1241" s="201"/>
      <c r="AR1241" s="201"/>
      <c r="AS1241" s="201"/>
      <c r="AT1241" s="201"/>
      <c r="AU1241" s="201"/>
      <c r="AV1241" s="201"/>
      <c r="AW1241" s="201"/>
      <c r="AX1241" s="201"/>
      <c r="AY1241" s="201"/>
      <c r="AZ1241" s="201"/>
      <c r="BA1241" s="201"/>
      <c r="BB1241" s="201"/>
      <c r="BC1241" s="201"/>
    </row>
    <row r="1242" spans="34:55" ht="12.75">
      <c r="AH1242" s="164"/>
      <c r="AI1242" s="201"/>
      <c r="AJ1242" s="201"/>
      <c r="AK1242" s="201"/>
      <c r="AL1242" s="201"/>
      <c r="AM1242" s="201"/>
      <c r="AN1242" s="201"/>
      <c r="AO1242" s="201"/>
      <c r="AP1242" s="201"/>
      <c r="AQ1242" s="201"/>
      <c r="AR1242" s="201"/>
      <c r="AS1242" s="201"/>
      <c r="AT1242" s="201"/>
      <c r="AU1242" s="201"/>
      <c r="AV1242" s="201"/>
      <c r="AW1242" s="201"/>
      <c r="AX1242" s="201"/>
      <c r="AY1242" s="201"/>
      <c r="AZ1242" s="201"/>
      <c r="BA1242" s="201"/>
      <c r="BB1242" s="201"/>
      <c r="BC1242" s="201"/>
    </row>
    <row r="1243" spans="34:55" ht="12.75">
      <c r="AH1243" s="164"/>
      <c r="AI1243" s="201"/>
      <c r="AJ1243" s="201"/>
      <c r="AK1243" s="201"/>
      <c r="AL1243" s="201"/>
      <c r="AM1243" s="201"/>
      <c r="AN1243" s="201"/>
      <c r="AO1243" s="201"/>
      <c r="AP1243" s="201"/>
      <c r="AQ1243" s="201"/>
      <c r="AR1243" s="201"/>
      <c r="AS1243" s="201"/>
      <c r="AT1243" s="201"/>
      <c r="AU1243" s="201"/>
      <c r="AV1243" s="201"/>
      <c r="AW1243" s="201"/>
      <c r="AX1243" s="201"/>
      <c r="AY1243" s="201"/>
      <c r="AZ1243" s="201"/>
      <c r="BA1243" s="201"/>
      <c r="BB1243" s="201"/>
      <c r="BC1243" s="201"/>
    </row>
    <row r="1244" spans="34:55" ht="12.75">
      <c r="AH1244" s="164"/>
      <c r="AI1244" s="201"/>
      <c r="AJ1244" s="201"/>
      <c r="AK1244" s="201"/>
      <c r="AL1244" s="201"/>
      <c r="AM1244" s="201"/>
      <c r="AN1244" s="201"/>
      <c r="AO1244" s="201"/>
      <c r="AP1244" s="201"/>
      <c r="AQ1244" s="201"/>
      <c r="AR1244" s="201"/>
      <c r="AS1244" s="201"/>
      <c r="AT1244" s="201"/>
      <c r="AU1244" s="201"/>
      <c r="AV1244" s="201"/>
      <c r="AW1244" s="201"/>
      <c r="AX1244" s="201"/>
      <c r="AY1244" s="201"/>
      <c r="AZ1244" s="201"/>
      <c r="BA1244" s="201"/>
      <c r="BB1244" s="201"/>
      <c r="BC1244" s="201"/>
    </row>
    <row r="1245" spans="34:55" ht="12.75">
      <c r="AH1245" s="164"/>
      <c r="AI1245" s="201"/>
      <c r="AJ1245" s="201"/>
      <c r="AK1245" s="201"/>
      <c r="AL1245" s="201"/>
      <c r="AM1245" s="201"/>
      <c r="AN1245" s="201"/>
      <c r="AO1245" s="201"/>
      <c r="AP1245" s="201"/>
      <c r="AQ1245" s="201"/>
      <c r="AR1245" s="201"/>
      <c r="AS1245" s="201"/>
      <c r="AT1245" s="201"/>
      <c r="AU1245" s="201"/>
      <c r="AV1245" s="201"/>
      <c r="AW1245" s="201"/>
      <c r="AX1245" s="201"/>
      <c r="AY1245" s="201"/>
      <c r="AZ1245" s="201"/>
      <c r="BA1245" s="201"/>
      <c r="BB1245" s="201"/>
      <c r="BC1245" s="201"/>
    </row>
    <row r="1246" spans="34:55" ht="12.75">
      <c r="AH1246" s="164"/>
      <c r="AI1246" s="201"/>
      <c r="AJ1246" s="201"/>
      <c r="AK1246" s="201"/>
      <c r="AL1246" s="201"/>
      <c r="AM1246" s="201"/>
      <c r="AN1246" s="201"/>
      <c r="AO1246" s="201"/>
      <c r="AP1246" s="201"/>
      <c r="AQ1246" s="201"/>
      <c r="AR1246" s="201"/>
      <c r="AS1246" s="201"/>
      <c r="AT1246" s="201"/>
      <c r="AU1246" s="201"/>
      <c r="AV1246" s="201"/>
      <c r="AW1246" s="201"/>
      <c r="AX1246" s="201"/>
      <c r="AY1246" s="201"/>
      <c r="AZ1246" s="201"/>
      <c r="BA1246" s="201"/>
      <c r="BB1246" s="201"/>
      <c r="BC1246" s="201"/>
    </row>
    <row r="1247" spans="34:55" ht="12.75">
      <c r="AH1247" s="164"/>
      <c r="AI1247" s="201"/>
      <c r="AJ1247" s="201"/>
      <c r="AK1247" s="201"/>
      <c r="AL1247" s="201"/>
      <c r="AM1247" s="201"/>
      <c r="AN1247" s="201"/>
      <c r="AO1247" s="201"/>
      <c r="AP1247" s="201"/>
      <c r="AQ1247" s="201"/>
      <c r="AR1247" s="201"/>
      <c r="AS1247" s="201"/>
      <c r="AT1247" s="201"/>
      <c r="AU1247" s="201"/>
      <c r="AV1247" s="201"/>
      <c r="AW1247" s="201"/>
      <c r="AX1247" s="201"/>
      <c r="AY1247" s="201"/>
      <c r="AZ1247" s="201"/>
      <c r="BA1247" s="201"/>
      <c r="BB1247" s="201"/>
      <c r="BC1247" s="201"/>
    </row>
    <row r="1248" spans="34:55" ht="12.75">
      <c r="AH1248" s="164"/>
      <c r="AI1248" s="201"/>
      <c r="AJ1248" s="201"/>
      <c r="AK1248" s="201"/>
      <c r="AL1248" s="201"/>
      <c r="AM1248" s="201"/>
      <c r="AN1248" s="201"/>
      <c r="AO1248" s="201"/>
      <c r="AP1248" s="201"/>
      <c r="AQ1248" s="201"/>
      <c r="AR1248" s="201"/>
      <c r="AS1248" s="201"/>
      <c r="AT1248" s="201"/>
      <c r="AU1248" s="201"/>
      <c r="AV1248" s="201"/>
      <c r="AW1248" s="201"/>
      <c r="AX1248" s="201"/>
      <c r="AY1248" s="201"/>
      <c r="AZ1248" s="201"/>
      <c r="BA1248" s="201"/>
      <c r="BB1248" s="201"/>
      <c r="BC1248" s="201"/>
    </row>
    <row r="1249" spans="34:55" ht="12.75">
      <c r="AH1249" s="164"/>
      <c r="AI1249" s="201"/>
      <c r="AJ1249" s="201"/>
      <c r="AK1249" s="201"/>
      <c r="AL1249" s="201"/>
      <c r="AM1249" s="201"/>
      <c r="AN1249" s="201"/>
      <c r="AO1249" s="201"/>
      <c r="AP1249" s="201"/>
      <c r="AQ1249" s="201"/>
      <c r="AR1249" s="201"/>
      <c r="AS1249" s="201"/>
      <c r="AT1249" s="201"/>
      <c r="AU1249" s="201"/>
      <c r="AV1249" s="201"/>
      <c r="AW1249" s="201"/>
      <c r="AX1249" s="201"/>
      <c r="AY1249" s="201"/>
      <c r="AZ1249" s="201"/>
      <c r="BA1249" s="201"/>
      <c r="BB1249" s="201"/>
      <c r="BC1249" s="201"/>
    </row>
    <row r="1250" spans="34:55" ht="12.75">
      <c r="AH1250" s="164"/>
      <c r="AI1250" s="201"/>
      <c r="AJ1250" s="201"/>
      <c r="AK1250" s="201"/>
      <c r="AL1250" s="201"/>
      <c r="AM1250" s="201"/>
      <c r="AN1250" s="201"/>
      <c r="AO1250" s="201"/>
      <c r="AP1250" s="201"/>
      <c r="AQ1250" s="201"/>
      <c r="AR1250" s="201"/>
      <c r="AS1250" s="201"/>
      <c r="AT1250" s="201"/>
      <c r="AU1250" s="201"/>
      <c r="AV1250" s="201"/>
      <c r="AW1250" s="201"/>
      <c r="AX1250" s="201"/>
      <c r="AY1250" s="201"/>
      <c r="AZ1250" s="201"/>
      <c r="BA1250" s="201"/>
      <c r="BB1250" s="201"/>
      <c r="BC1250" s="201"/>
    </row>
    <row r="1251" spans="34:55" ht="12.75">
      <c r="AH1251" s="164"/>
      <c r="AI1251" s="201"/>
      <c r="AJ1251" s="201"/>
      <c r="AK1251" s="201"/>
      <c r="AL1251" s="201"/>
      <c r="AM1251" s="201"/>
      <c r="AN1251" s="201"/>
      <c r="AO1251" s="201"/>
      <c r="AP1251" s="201"/>
      <c r="AQ1251" s="201"/>
      <c r="AR1251" s="201"/>
      <c r="AS1251" s="201"/>
      <c r="AT1251" s="201"/>
      <c r="AU1251" s="201"/>
      <c r="AV1251" s="201"/>
      <c r="AW1251" s="201"/>
      <c r="AX1251" s="201"/>
      <c r="AY1251" s="201"/>
      <c r="AZ1251" s="201"/>
      <c r="BA1251" s="201"/>
      <c r="BB1251" s="201"/>
      <c r="BC1251" s="201"/>
    </row>
    <row r="1252" spans="34:55" ht="12.75">
      <c r="AH1252" s="164"/>
      <c r="AI1252" s="201"/>
      <c r="AJ1252" s="201"/>
      <c r="AK1252" s="201"/>
      <c r="AL1252" s="201"/>
      <c r="AM1252" s="201"/>
      <c r="AN1252" s="201"/>
      <c r="AO1252" s="201"/>
      <c r="AP1252" s="201"/>
      <c r="AQ1252" s="201"/>
      <c r="AR1252" s="201"/>
      <c r="AS1252" s="201"/>
      <c r="AT1252" s="201"/>
      <c r="AU1252" s="201"/>
      <c r="AV1252" s="201"/>
      <c r="AW1252" s="201"/>
      <c r="AX1252" s="201"/>
      <c r="AY1252" s="201"/>
      <c r="AZ1252" s="201"/>
      <c r="BA1252" s="201"/>
      <c r="BB1252" s="201"/>
      <c r="BC1252" s="201"/>
    </row>
    <row r="1253" spans="34:55" ht="12.75">
      <c r="AH1253" s="164"/>
      <c r="AI1253" s="201"/>
      <c r="AJ1253" s="201"/>
      <c r="AK1253" s="201"/>
      <c r="AL1253" s="201"/>
      <c r="AM1253" s="201"/>
      <c r="AN1253" s="201"/>
      <c r="AO1253" s="201"/>
      <c r="AP1253" s="201"/>
      <c r="AQ1253" s="201"/>
      <c r="AR1253" s="201"/>
      <c r="AS1253" s="201"/>
      <c r="AT1253" s="201"/>
      <c r="AU1253" s="201"/>
      <c r="AV1253" s="201"/>
      <c r="AW1253" s="201"/>
      <c r="AX1253" s="201"/>
      <c r="AY1253" s="201"/>
      <c r="AZ1253" s="201"/>
      <c r="BA1253" s="201"/>
      <c r="BB1253" s="201"/>
      <c r="BC1253" s="201"/>
    </row>
    <row r="1254" spans="34:55" ht="12.75">
      <c r="AH1254" s="164"/>
      <c r="AI1254" s="201"/>
      <c r="AJ1254" s="201"/>
      <c r="AK1254" s="201"/>
      <c r="AL1254" s="201"/>
      <c r="AM1254" s="201"/>
      <c r="AN1254" s="201"/>
      <c r="AO1254" s="201"/>
      <c r="AP1254" s="201"/>
      <c r="AQ1254" s="201"/>
      <c r="AR1254" s="201"/>
      <c r="AS1254" s="201"/>
      <c r="AT1254" s="201"/>
      <c r="AU1254" s="201"/>
      <c r="AV1254" s="201"/>
      <c r="AW1254" s="201"/>
      <c r="AX1254" s="201"/>
      <c r="AY1254" s="201"/>
      <c r="AZ1254" s="201"/>
      <c r="BA1254" s="201"/>
      <c r="BB1254" s="201"/>
      <c r="BC1254" s="201"/>
    </row>
    <row r="1255" spans="34:55" ht="12.75">
      <c r="AH1255" s="164"/>
      <c r="AI1255" s="201"/>
      <c r="AJ1255" s="201"/>
      <c r="AK1255" s="201"/>
      <c r="AL1255" s="201"/>
      <c r="AM1255" s="201"/>
      <c r="AN1255" s="201"/>
      <c r="AO1255" s="201"/>
      <c r="AP1255" s="201"/>
      <c r="AQ1255" s="201"/>
      <c r="AR1255" s="201"/>
      <c r="AS1255" s="201"/>
      <c r="AT1255" s="201"/>
      <c r="AU1255" s="201"/>
      <c r="AV1255" s="201"/>
      <c r="AW1255" s="201"/>
      <c r="AX1255" s="201"/>
      <c r="AY1255" s="201"/>
      <c r="AZ1255" s="201"/>
      <c r="BA1255" s="201"/>
      <c r="BB1255" s="201"/>
      <c r="BC1255" s="201"/>
    </row>
    <row r="1256" spans="34:55" ht="12.75">
      <c r="AH1256" s="164"/>
      <c r="AI1256" s="201"/>
      <c r="AJ1256" s="201"/>
      <c r="AK1256" s="201"/>
      <c r="AL1256" s="201"/>
      <c r="AM1256" s="201"/>
      <c r="AN1256" s="201"/>
      <c r="AO1256" s="201"/>
      <c r="AP1256" s="201"/>
      <c r="AQ1256" s="201"/>
      <c r="AR1256" s="201"/>
      <c r="AS1256" s="201"/>
      <c r="AT1256" s="201"/>
      <c r="AU1256" s="201"/>
      <c r="AV1256" s="201"/>
      <c r="AW1256" s="201"/>
      <c r="AX1256" s="201"/>
      <c r="AY1256" s="201"/>
      <c r="AZ1256" s="201"/>
      <c r="BA1256" s="201"/>
      <c r="BB1256" s="201"/>
      <c r="BC1256" s="201"/>
    </row>
    <row r="1257" spans="34:55" ht="12.75">
      <c r="AH1257" s="164"/>
      <c r="AI1257" s="201"/>
      <c r="AJ1257" s="201"/>
      <c r="AK1257" s="201"/>
      <c r="AL1257" s="201"/>
      <c r="AM1257" s="201"/>
      <c r="AN1257" s="201"/>
      <c r="AO1257" s="201"/>
      <c r="AP1257" s="201"/>
      <c r="AQ1257" s="201"/>
      <c r="AR1257" s="201"/>
      <c r="AS1257" s="201"/>
      <c r="AT1257" s="201"/>
      <c r="AU1257" s="201"/>
      <c r="AV1257" s="201"/>
      <c r="AW1257" s="201"/>
      <c r="AX1257" s="201"/>
      <c r="AY1257" s="201"/>
      <c r="AZ1257" s="201"/>
      <c r="BA1257" s="201"/>
      <c r="BB1257" s="201"/>
      <c r="BC1257" s="201"/>
    </row>
    <row r="1258" spans="34:55" ht="12.75">
      <c r="AH1258" s="164"/>
      <c r="AI1258" s="201"/>
      <c r="AJ1258" s="201"/>
      <c r="AK1258" s="201"/>
      <c r="AL1258" s="201"/>
      <c r="AM1258" s="201"/>
      <c r="AN1258" s="201"/>
      <c r="AO1258" s="201"/>
      <c r="AP1258" s="201"/>
      <c r="AQ1258" s="201"/>
      <c r="AR1258" s="201"/>
      <c r="AS1258" s="201"/>
      <c r="AT1258" s="201"/>
      <c r="AU1258" s="201"/>
      <c r="AV1258" s="201"/>
      <c r="AW1258" s="201"/>
      <c r="AX1258" s="201"/>
      <c r="AY1258" s="201"/>
      <c r="AZ1258" s="201"/>
      <c r="BA1258" s="201"/>
      <c r="BB1258" s="201"/>
      <c r="BC1258" s="201"/>
    </row>
    <row r="1259" spans="34:55" ht="12.75">
      <c r="AH1259" s="164"/>
      <c r="AI1259" s="201"/>
      <c r="AJ1259" s="201"/>
      <c r="AK1259" s="201"/>
      <c r="AL1259" s="201"/>
      <c r="AM1259" s="201"/>
      <c r="AN1259" s="201"/>
      <c r="AO1259" s="201"/>
      <c r="AP1259" s="201"/>
      <c r="AQ1259" s="201"/>
      <c r="AR1259" s="201"/>
      <c r="AS1259" s="201"/>
      <c r="AT1259" s="201"/>
      <c r="AU1259" s="201"/>
      <c r="AV1259" s="201"/>
      <c r="AW1259" s="201"/>
      <c r="AX1259" s="201"/>
      <c r="AY1259" s="201"/>
      <c r="AZ1259" s="201"/>
      <c r="BA1259" s="201"/>
      <c r="BB1259" s="201"/>
      <c r="BC1259" s="201"/>
    </row>
    <row r="1260" spans="34:55" ht="12.75">
      <c r="AH1260" s="164"/>
      <c r="AI1260" s="201"/>
      <c r="AJ1260" s="201"/>
      <c r="AK1260" s="201"/>
      <c r="AL1260" s="201"/>
      <c r="AM1260" s="201"/>
      <c r="AN1260" s="201"/>
      <c r="AO1260" s="201"/>
      <c r="AP1260" s="201"/>
      <c r="AQ1260" s="201"/>
      <c r="AR1260" s="201"/>
      <c r="AS1260" s="201"/>
      <c r="AT1260" s="201"/>
      <c r="AU1260" s="201"/>
      <c r="AV1260" s="201"/>
      <c r="AW1260" s="201"/>
      <c r="AX1260" s="201"/>
      <c r="AY1260" s="201"/>
      <c r="AZ1260" s="201"/>
      <c r="BA1260" s="201"/>
      <c r="BB1260" s="201"/>
      <c r="BC1260" s="201"/>
    </row>
    <row r="1261" spans="34:55" ht="12.75">
      <c r="AH1261" s="164"/>
      <c r="AI1261" s="201"/>
      <c r="AJ1261" s="201"/>
      <c r="AK1261" s="201"/>
      <c r="AL1261" s="201"/>
      <c r="AM1261" s="201"/>
      <c r="AN1261" s="201"/>
      <c r="AO1261" s="201"/>
      <c r="AP1261" s="201"/>
      <c r="AQ1261" s="201"/>
      <c r="AR1261" s="201"/>
      <c r="AS1261" s="201"/>
      <c r="AT1261" s="201"/>
      <c r="AU1261" s="201"/>
      <c r="AV1261" s="201"/>
      <c r="AW1261" s="201"/>
      <c r="AX1261" s="201"/>
      <c r="AY1261" s="201"/>
      <c r="AZ1261" s="201"/>
      <c r="BA1261" s="201"/>
      <c r="BB1261" s="201"/>
      <c r="BC1261" s="201"/>
    </row>
    <row r="1262" spans="34:55" ht="12.75">
      <c r="AH1262" s="164"/>
      <c r="AI1262" s="201"/>
      <c r="AJ1262" s="201"/>
      <c r="AK1262" s="201"/>
      <c r="AL1262" s="201"/>
      <c r="AM1262" s="201"/>
      <c r="AN1262" s="201"/>
      <c r="AO1262" s="201"/>
      <c r="AP1262" s="201"/>
      <c r="AQ1262" s="201"/>
      <c r="AR1262" s="201"/>
      <c r="AS1262" s="201"/>
      <c r="AT1262" s="201"/>
      <c r="AU1262" s="201"/>
      <c r="AV1262" s="201"/>
      <c r="AW1262" s="201"/>
      <c r="AX1262" s="201"/>
      <c r="AY1262" s="201"/>
      <c r="AZ1262" s="201"/>
      <c r="BA1262" s="201"/>
      <c r="BB1262" s="201"/>
      <c r="BC1262" s="201"/>
    </row>
    <row r="1263" spans="34:55" ht="12.75">
      <c r="AH1263" s="164"/>
      <c r="AI1263" s="201"/>
      <c r="AJ1263" s="201"/>
      <c r="AK1263" s="201"/>
      <c r="AL1263" s="201"/>
      <c r="AM1263" s="201"/>
      <c r="AN1263" s="201"/>
      <c r="AO1263" s="201"/>
      <c r="AP1263" s="201"/>
      <c r="AQ1263" s="201"/>
      <c r="AR1263" s="201"/>
      <c r="AS1263" s="201"/>
      <c r="AT1263" s="201"/>
      <c r="AU1263" s="201"/>
      <c r="AV1263" s="201"/>
      <c r="AW1263" s="201"/>
      <c r="AX1263" s="201"/>
      <c r="AY1263" s="201"/>
      <c r="AZ1263" s="201"/>
      <c r="BA1263" s="201"/>
      <c r="BB1263" s="201"/>
      <c r="BC1263" s="201"/>
    </row>
    <row r="1264" spans="34:55" ht="12.75">
      <c r="AH1264" s="164"/>
      <c r="AI1264" s="201"/>
      <c r="AJ1264" s="201"/>
      <c r="AK1264" s="201"/>
      <c r="AL1264" s="201"/>
      <c r="AM1264" s="201"/>
      <c r="AN1264" s="201"/>
      <c r="AO1264" s="201"/>
      <c r="AP1264" s="201"/>
      <c r="AQ1264" s="201"/>
      <c r="AR1264" s="201"/>
      <c r="AS1264" s="201"/>
      <c r="AT1264" s="201"/>
      <c r="AU1264" s="201"/>
      <c r="AV1264" s="201"/>
      <c r="AW1264" s="201"/>
      <c r="AX1264" s="201"/>
      <c r="AY1264" s="201"/>
      <c r="AZ1264" s="201"/>
      <c r="BA1264" s="201"/>
      <c r="BB1264" s="201"/>
      <c r="BC1264" s="201"/>
    </row>
    <row r="1265" spans="34:55" ht="12.75">
      <c r="AH1265" s="164"/>
      <c r="AI1265" s="201"/>
      <c r="AJ1265" s="201"/>
      <c r="AK1265" s="201"/>
      <c r="AL1265" s="201"/>
      <c r="AM1265" s="201"/>
      <c r="AN1265" s="201"/>
      <c r="AO1265" s="201"/>
      <c r="AP1265" s="201"/>
      <c r="AQ1265" s="201"/>
      <c r="AR1265" s="201"/>
      <c r="AS1265" s="201"/>
      <c r="AT1265" s="201"/>
      <c r="AU1265" s="201"/>
      <c r="AV1265" s="201"/>
      <c r="AW1265" s="201"/>
      <c r="AX1265" s="201"/>
      <c r="AY1265" s="201"/>
      <c r="AZ1265" s="201"/>
      <c r="BA1265" s="201"/>
      <c r="BB1265" s="201"/>
      <c r="BC1265" s="201"/>
    </row>
    <row r="1266" spans="34:55" ht="12.75">
      <c r="AH1266" s="164"/>
      <c r="AI1266" s="201"/>
      <c r="AJ1266" s="201"/>
      <c r="AK1266" s="201"/>
      <c r="AL1266" s="201"/>
      <c r="AM1266" s="201"/>
      <c r="AN1266" s="201"/>
      <c r="AO1266" s="201"/>
      <c r="AP1266" s="201"/>
      <c r="AQ1266" s="201"/>
      <c r="AR1266" s="201"/>
      <c r="AS1266" s="201"/>
      <c r="AT1266" s="201"/>
      <c r="AU1266" s="201"/>
      <c r="AV1266" s="201"/>
      <c r="AW1266" s="201"/>
      <c r="AX1266" s="201"/>
      <c r="AY1266" s="201"/>
      <c r="AZ1266" s="201"/>
      <c r="BA1266" s="201"/>
      <c r="BB1266" s="201"/>
      <c r="BC1266" s="201"/>
    </row>
    <row r="1267" spans="34:55" ht="12.75">
      <c r="AH1267" s="164"/>
      <c r="AI1267" s="201"/>
      <c r="AJ1267" s="201"/>
      <c r="AK1267" s="201"/>
      <c r="AL1267" s="201"/>
      <c r="AM1267" s="201"/>
      <c r="AN1267" s="201"/>
      <c r="AO1267" s="201"/>
      <c r="AP1267" s="201"/>
      <c r="AQ1267" s="201"/>
      <c r="AR1267" s="201"/>
      <c r="AS1267" s="201"/>
      <c r="AT1267" s="201"/>
      <c r="AU1267" s="201"/>
      <c r="AV1267" s="201"/>
      <c r="AW1267" s="201"/>
      <c r="AX1267" s="201"/>
      <c r="AY1267" s="201"/>
      <c r="AZ1267" s="201"/>
      <c r="BA1267" s="201"/>
      <c r="BB1267" s="201"/>
      <c r="BC1267" s="201"/>
    </row>
    <row r="1268" spans="34:55" ht="12.75">
      <c r="AH1268" s="164"/>
      <c r="AI1268" s="201"/>
      <c r="AJ1268" s="201"/>
      <c r="AK1268" s="201"/>
      <c r="AL1268" s="201"/>
      <c r="AM1268" s="201"/>
      <c r="AN1268" s="201"/>
      <c r="AO1268" s="201"/>
      <c r="AP1268" s="201"/>
      <c r="AQ1268" s="201"/>
      <c r="AR1268" s="201"/>
      <c r="AS1268" s="201"/>
      <c r="AT1268" s="201"/>
      <c r="AU1268" s="201"/>
      <c r="AV1268" s="201"/>
      <c r="AW1268" s="201"/>
      <c r="AX1268" s="201"/>
      <c r="AY1268" s="201"/>
      <c r="AZ1268" s="201"/>
      <c r="BA1268" s="201"/>
      <c r="BB1268" s="201"/>
      <c r="BC1268" s="201"/>
    </row>
    <row r="1269" spans="34:55" ht="12.75">
      <c r="AH1269" s="164"/>
      <c r="AI1269" s="201"/>
      <c r="AJ1269" s="201"/>
      <c r="AK1269" s="201"/>
      <c r="AL1269" s="201"/>
      <c r="AM1269" s="201"/>
      <c r="AN1269" s="201"/>
      <c r="AO1269" s="201"/>
      <c r="AP1269" s="201"/>
      <c r="AQ1269" s="201"/>
      <c r="AR1269" s="201"/>
      <c r="AS1269" s="201"/>
      <c r="AT1269" s="201"/>
      <c r="AU1269" s="201"/>
      <c r="AV1269" s="201"/>
      <c r="AW1269" s="201"/>
      <c r="AX1269" s="201"/>
      <c r="AY1269" s="201"/>
      <c r="AZ1269" s="201"/>
      <c r="BA1269" s="201"/>
      <c r="BB1269" s="201"/>
      <c r="BC1269" s="201"/>
    </row>
    <row r="1270" spans="34:55" ht="12.75">
      <c r="AH1270" s="164"/>
      <c r="AI1270" s="201"/>
      <c r="AJ1270" s="201"/>
      <c r="AK1270" s="201"/>
      <c r="AL1270" s="201"/>
      <c r="AM1270" s="201"/>
      <c r="AN1270" s="201"/>
      <c r="AO1270" s="201"/>
      <c r="AP1270" s="201"/>
      <c r="AQ1270" s="201"/>
      <c r="AR1270" s="201"/>
      <c r="AS1270" s="201"/>
      <c r="AT1270" s="201"/>
      <c r="AU1270" s="201"/>
      <c r="AV1270" s="201"/>
      <c r="AW1270" s="201"/>
      <c r="AX1270" s="201"/>
      <c r="AY1270" s="201"/>
      <c r="AZ1270" s="201"/>
      <c r="BA1270" s="201"/>
      <c r="BB1270" s="201"/>
      <c r="BC1270" s="201"/>
    </row>
    <row r="1271" spans="34:55" ht="12.75">
      <c r="AH1271" s="164"/>
      <c r="AI1271" s="201"/>
      <c r="AJ1271" s="201"/>
      <c r="AK1271" s="201"/>
      <c r="AL1271" s="201"/>
      <c r="AM1271" s="201"/>
      <c r="AN1271" s="201"/>
      <c r="AO1271" s="201"/>
      <c r="AP1271" s="201"/>
      <c r="AQ1271" s="201"/>
      <c r="AR1271" s="201"/>
      <c r="AS1271" s="201"/>
      <c r="AT1271" s="201"/>
      <c r="AU1271" s="201"/>
      <c r="AV1271" s="201"/>
      <c r="AW1271" s="201"/>
      <c r="AX1271" s="201"/>
      <c r="AY1271" s="201"/>
      <c r="AZ1271" s="201"/>
      <c r="BA1271" s="201"/>
      <c r="BB1271" s="201"/>
      <c r="BC1271" s="201"/>
    </row>
    <row r="1272" spans="34:55" ht="12.75">
      <c r="AH1272" s="164"/>
      <c r="AI1272" s="201"/>
      <c r="AJ1272" s="201"/>
      <c r="AK1272" s="201"/>
      <c r="AL1272" s="201"/>
      <c r="AM1272" s="201"/>
      <c r="AN1272" s="201"/>
      <c r="AO1272" s="201"/>
      <c r="AP1272" s="201"/>
      <c r="AQ1272" s="201"/>
      <c r="AR1272" s="201"/>
      <c r="AS1272" s="201"/>
      <c r="AT1272" s="201"/>
      <c r="AU1272" s="201"/>
      <c r="AV1272" s="201"/>
      <c r="AW1272" s="201"/>
      <c r="AX1272" s="201"/>
      <c r="AY1272" s="201"/>
      <c r="AZ1272" s="201"/>
      <c r="BA1272" s="201"/>
      <c r="BB1272" s="201"/>
      <c r="BC1272" s="201"/>
    </row>
    <row r="1273" spans="34:55" ht="12.75">
      <c r="AH1273" s="164"/>
      <c r="AI1273" s="201"/>
      <c r="AJ1273" s="201"/>
      <c r="AK1273" s="201"/>
      <c r="AL1273" s="201"/>
      <c r="AM1273" s="201"/>
      <c r="AN1273" s="201"/>
      <c r="AO1273" s="201"/>
      <c r="AP1273" s="201"/>
      <c r="AQ1273" s="201"/>
      <c r="AR1273" s="201"/>
      <c r="AS1273" s="201"/>
      <c r="AT1273" s="201"/>
      <c r="AU1273" s="201"/>
      <c r="AV1273" s="201"/>
      <c r="AW1273" s="201"/>
      <c r="AX1273" s="201"/>
      <c r="AY1273" s="201"/>
      <c r="AZ1273" s="201"/>
      <c r="BA1273" s="201"/>
      <c r="BB1273" s="201"/>
      <c r="BC1273" s="201"/>
    </row>
    <row r="1274" spans="34:55" ht="12.75">
      <c r="AH1274" s="164"/>
      <c r="AI1274" s="201"/>
      <c r="AJ1274" s="201"/>
      <c r="AK1274" s="201"/>
      <c r="AL1274" s="201"/>
      <c r="AM1274" s="201"/>
      <c r="AN1274" s="201"/>
      <c r="AO1274" s="201"/>
      <c r="AP1274" s="201"/>
      <c r="AQ1274" s="201"/>
      <c r="AR1274" s="201"/>
      <c r="AS1274" s="201"/>
      <c r="AT1274" s="201"/>
      <c r="AU1274" s="201"/>
      <c r="AV1274" s="201"/>
      <c r="AW1274" s="201"/>
      <c r="AX1274" s="201"/>
      <c r="AY1274" s="201"/>
      <c r="AZ1274" s="201"/>
      <c r="BA1274" s="201"/>
      <c r="BB1274" s="201"/>
      <c r="BC1274" s="201"/>
    </row>
    <row r="1275" spans="34:55" ht="12.75">
      <c r="AH1275" s="164"/>
      <c r="AI1275" s="201"/>
      <c r="AJ1275" s="201"/>
      <c r="AK1275" s="201"/>
      <c r="AL1275" s="201"/>
      <c r="AM1275" s="201"/>
      <c r="AN1275" s="201"/>
      <c r="AO1275" s="201"/>
      <c r="AP1275" s="201"/>
      <c r="AQ1275" s="201"/>
      <c r="AR1275" s="201"/>
      <c r="AS1275" s="201"/>
      <c r="AT1275" s="201"/>
      <c r="AU1275" s="201"/>
      <c r="AV1275" s="201"/>
      <c r="AW1275" s="201"/>
      <c r="AX1275" s="201"/>
      <c r="AY1275" s="201"/>
      <c r="AZ1275" s="201"/>
      <c r="BA1275" s="201"/>
      <c r="BB1275" s="201"/>
      <c r="BC1275" s="201"/>
    </row>
    <row r="1276" spans="34:55" ht="12.75">
      <c r="AH1276" s="164"/>
      <c r="AI1276" s="201"/>
      <c r="AJ1276" s="201"/>
      <c r="AK1276" s="201"/>
      <c r="AL1276" s="201"/>
      <c r="AM1276" s="201"/>
      <c r="AN1276" s="201"/>
      <c r="AO1276" s="201"/>
      <c r="AP1276" s="201"/>
      <c r="AQ1276" s="201"/>
      <c r="AR1276" s="201"/>
      <c r="AS1276" s="201"/>
      <c r="AT1276" s="201"/>
      <c r="AU1276" s="201"/>
      <c r="AV1276" s="201"/>
      <c r="AW1276" s="201"/>
      <c r="AX1276" s="201"/>
      <c r="AY1276" s="201"/>
      <c r="AZ1276" s="201"/>
      <c r="BA1276" s="201"/>
      <c r="BB1276" s="201"/>
      <c r="BC1276" s="201"/>
    </row>
    <row r="1277" spans="34:55" ht="12.75">
      <c r="AH1277" s="164"/>
      <c r="AI1277" s="201"/>
      <c r="AJ1277" s="201"/>
      <c r="AK1277" s="201"/>
      <c r="AL1277" s="201"/>
      <c r="AM1277" s="201"/>
      <c r="AN1277" s="201"/>
      <c r="AO1277" s="201"/>
      <c r="AP1277" s="201"/>
      <c r="AQ1277" s="201"/>
      <c r="AR1277" s="201"/>
      <c r="AS1277" s="201"/>
      <c r="AT1277" s="201"/>
      <c r="AU1277" s="201"/>
      <c r="AV1277" s="201"/>
      <c r="AW1277" s="201"/>
      <c r="AX1277" s="201"/>
      <c r="AY1277" s="201"/>
      <c r="AZ1277" s="201"/>
      <c r="BA1277" s="201"/>
      <c r="BB1277" s="201"/>
      <c r="BC1277" s="201"/>
    </row>
    <row r="1278" spans="34:55" ht="12.75">
      <c r="AH1278" s="164"/>
      <c r="AI1278" s="201"/>
      <c r="AJ1278" s="201"/>
      <c r="AK1278" s="201"/>
      <c r="AL1278" s="201"/>
      <c r="AM1278" s="201"/>
      <c r="AN1278" s="201"/>
      <c r="AO1278" s="201"/>
      <c r="AP1278" s="201"/>
      <c r="AQ1278" s="201"/>
      <c r="AR1278" s="201"/>
      <c r="AS1278" s="201"/>
      <c r="AT1278" s="201"/>
      <c r="AU1278" s="201"/>
      <c r="AV1278" s="201"/>
      <c r="AW1278" s="201"/>
      <c r="AX1278" s="201"/>
      <c r="AY1278" s="201"/>
      <c r="AZ1278" s="201"/>
      <c r="BA1278" s="201"/>
      <c r="BB1278" s="201"/>
      <c r="BC1278" s="201"/>
    </row>
    <row r="1279" spans="34:55" ht="12.75">
      <c r="AH1279" s="164"/>
      <c r="AI1279" s="201"/>
      <c r="AJ1279" s="201"/>
      <c r="AK1279" s="201"/>
      <c r="AL1279" s="201"/>
      <c r="AM1279" s="201"/>
      <c r="AN1279" s="201"/>
      <c r="AO1279" s="201"/>
      <c r="AP1279" s="201"/>
      <c r="AQ1279" s="201"/>
      <c r="AR1279" s="201"/>
      <c r="AS1279" s="201"/>
      <c r="AT1279" s="201"/>
      <c r="AU1279" s="201"/>
      <c r="AV1279" s="201"/>
      <c r="AW1279" s="201"/>
      <c r="AX1279" s="201"/>
      <c r="AY1279" s="201"/>
      <c r="AZ1279" s="201"/>
      <c r="BA1279" s="201"/>
      <c r="BB1279" s="201"/>
      <c r="BC1279" s="201"/>
    </row>
    <row r="1280" spans="34:55" ht="12.75">
      <c r="AH1280" s="164"/>
      <c r="AI1280" s="201"/>
      <c r="AJ1280" s="201"/>
      <c r="AK1280" s="201"/>
      <c r="AL1280" s="201"/>
      <c r="AM1280" s="201"/>
      <c r="AN1280" s="201"/>
      <c r="AO1280" s="201"/>
      <c r="AP1280" s="201"/>
      <c r="AQ1280" s="201"/>
      <c r="AR1280" s="201"/>
      <c r="AS1280" s="201"/>
      <c r="AT1280" s="201"/>
      <c r="AU1280" s="201"/>
      <c r="AV1280" s="201"/>
      <c r="AW1280" s="201"/>
      <c r="AX1280" s="201"/>
      <c r="AY1280" s="201"/>
      <c r="AZ1280" s="201"/>
      <c r="BA1280" s="201"/>
      <c r="BB1280" s="201"/>
      <c r="BC1280" s="201"/>
    </row>
    <row r="1281" spans="34:55" ht="12.75">
      <c r="AH1281" s="164"/>
      <c r="AI1281" s="201"/>
      <c r="AJ1281" s="201"/>
      <c r="AK1281" s="201"/>
      <c r="AL1281" s="201"/>
      <c r="AM1281" s="201"/>
      <c r="AN1281" s="201"/>
      <c r="AO1281" s="201"/>
      <c r="AP1281" s="201"/>
      <c r="AQ1281" s="201"/>
      <c r="AR1281" s="201"/>
      <c r="AS1281" s="201"/>
      <c r="AT1281" s="201"/>
      <c r="AU1281" s="201"/>
      <c r="AV1281" s="201"/>
      <c r="AW1281" s="201"/>
      <c r="AX1281" s="201"/>
      <c r="AY1281" s="201"/>
      <c r="AZ1281" s="201"/>
      <c r="BA1281" s="201"/>
      <c r="BB1281" s="201"/>
      <c r="BC1281" s="201"/>
    </row>
    <row r="1282" spans="34:55" ht="12.75">
      <c r="AH1282" s="164"/>
      <c r="AI1282" s="201"/>
      <c r="AJ1282" s="201"/>
      <c r="AK1282" s="201"/>
      <c r="AL1282" s="201"/>
      <c r="AM1282" s="201"/>
      <c r="AN1282" s="201"/>
      <c r="AO1282" s="201"/>
      <c r="AP1282" s="201"/>
      <c r="AQ1282" s="201"/>
      <c r="AR1282" s="201"/>
      <c r="AS1282" s="201"/>
      <c r="AT1282" s="201"/>
      <c r="AU1282" s="201"/>
      <c r="AV1282" s="201"/>
      <c r="AW1282" s="201"/>
      <c r="AX1282" s="201"/>
      <c r="AY1282" s="201"/>
      <c r="AZ1282" s="201"/>
      <c r="BA1282" s="201"/>
      <c r="BB1282" s="201"/>
      <c r="BC1282" s="201"/>
    </row>
    <row r="1283" spans="34:55" ht="12.75">
      <c r="AH1283" s="164"/>
      <c r="AI1283" s="201"/>
      <c r="AJ1283" s="201"/>
      <c r="AK1283" s="201"/>
      <c r="AL1283" s="201"/>
      <c r="AM1283" s="201"/>
      <c r="AN1283" s="201"/>
      <c r="AO1283" s="201"/>
      <c r="AP1283" s="201"/>
      <c r="AQ1283" s="201"/>
      <c r="AR1283" s="201"/>
      <c r="AS1283" s="201"/>
      <c r="AT1283" s="201"/>
      <c r="AU1283" s="201"/>
      <c r="AV1283" s="201"/>
      <c r="AW1283" s="201"/>
      <c r="AX1283" s="201"/>
      <c r="AY1283" s="201"/>
      <c r="AZ1283" s="201"/>
      <c r="BA1283" s="201"/>
      <c r="BB1283" s="201"/>
      <c r="BC1283" s="201"/>
    </row>
    <row r="1284" spans="34:55" ht="12.75">
      <c r="AH1284" s="164"/>
      <c r="AI1284" s="201"/>
      <c r="AJ1284" s="201"/>
      <c r="AK1284" s="201"/>
      <c r="AL1284" s="201"/>
      <c r="AM1284" s="201"/>
      <c r="AN1284" s="201"/>
      <c r="AO1284" s="201"/>
      <c r="AP1284" s="201"/>
      <c r="AQ1284" s="201"/>
      <c r="AR1284" s="201"/>
      <c r="AS1284" s="201"/>
      <c r="AT1284" s="201"/>
      <c r="AU1284" s="201"/>
      <c r="AV1284" s="201"/>
      <c r="AW1284" s="201"/>
      <c r="AX1284" s="201"/>
      <c r="AY1284" s="201"/>
      <c r="AZ1284" s="201"/>
      <c r="BA1284" s="201"/>
      <c r="BB1284" s="201"/>
      <c r="BC1284" s="201"/>
    </row>
    <row r="1285" spans="34:55" ht="12.75">
      <c r="AH1285" s="164"/>
      <c r="AI1285" s="201"/>
      <c r="AJ1285" s="201"/>
      <c r="AK1285" s="201"/>
      <c r="AL1285" s="201"/>
      <c r="AM1285" s="201"/>
      <c r="AN1285" s="201"/>
      <c r="AO1285" s="201"/>
      <c r="AP1285" s="201"/>
      <c r="AQ1285" s="201"/>
      <c r="AR1285" s="201"/>
      <c r="AS1285" s="201"/>
      <c r="AT1285" s="201"/>
      <c r="AU1285" s="201"/>
      <c r="AV1285" s="201"/>
      <c r="AW1285" s="201"/>
      <c r="AX1285" s="201"/>
      <c r="AY1285" s="201"/>
      <c r="AZ1285" s="201"/>
      <c r="BA1285" s="201"/>
      <c r="BB1285" s="201"/>
      <c r="BC1285" s="201"/>
    </row>
    <row r="1286" spans="34:55" ht="12.75">
      <c r="AH1286" s="164"/>
      <c r="AI1286" s="201"/>
      <c r="AJ1286" s="201"/>
      <c r="AK1286" s="201"/>
      <c r="AL1286" s="201"/>
      <c r="AM1286" s="201"/>
      <c r="AN1286" s="201"/>
      <c r="AO1286" s="201"/>
      <c r="AP1286" s="201"/>
      <c r="AQ1286" s="201"/>
      <c r="AR1286" s="201"/>
      <c r="AS1286" s="201"/>
      <c r="AT1286" s="201"/>
      <c r="AU1286" s="201"/>
      <c r="AV1286" s="201"/>
      <c r="AW1286" s="201"/>
      <c r="AX1286" s="201"/>
      <c r="AY1286" s="201"/>
      <c r="AZ1286" s="201"/>
      <c r="BA1286" s="201"/>
      <c r="BB1286" s="201"/>
      <c r="BC1286" s="201"/>
    </row>
    <row r="1287" spans="34:55" ht="12.75">
      <c r="AH1287" s="164"/>
      <c r="AI1287" s="201"/>
      <c r="AJ1287" s="201"/>
      <c r="AK1287" s="201"/>
      <c r="AL1287" s="201"/>
      <c r="AM1287" s="201"/>
      <c r="AN1287" s="201"/>
      <c r="AO1287" s="201"/>
      <c r="AP1287" s="201"/>
      <c r="AQ1287" s="201"/>
      <c r="AR1287" s="201"/>
      <c r="AS1287" s="201"/>
      <c r="AT1287" s="201"/>
      <c r="AU1287" s="201"/>
      <c r="AV1287" s="201"/>
      <c r="AW1287" s="201"/>
      <c r="AX1287" s="201"/>
      <c r="AY1287" s="201"/>
      <c r="AZ1287" s="201"/>
      <c r="BA1287" s="201"/>
      <c r="BB1287" s="201"/>
      <c r="BC1287" s="201"/>
    </row>
    <row r="1288" spans="34:55" ht="12.75">
      <c r="AH1288" s="164"/>
      <c r="AI1288" s="201"/>
      <c r="AJ1288" s="201"/>
      <c r="AK1288" s="201"/>
      <c r="AL1288" s="201"/>
      <c r="AM1288" s="201"/>
      <c r="AN1288" s="201"/>
      <c r="AO1288" s="201"/>
      <c r="AP1288" s="201"/>
      <c r="AQ1288" s="201"/>
      <c r="AR1288" s="201"/>
      <c r="AS1288" s="201"/>
      <c r="AT1288" s="201"/>
      <c r="AU1288" s="201"/>
      <c r="AV1288" s="201"/>
      <c r="AW1288" s="201"/>
      <c r="AX1288" s="201"/>
      <c r="AY1288" s="201"/>
      <c r="AZ1288" s="201"/>
      <c r="BA1288" s="201"/>
      <c r="BB1288" s="201"/>
      <c r="BC1288" s="201"/>
    </row>
    <row r="1289" spans="34:55" ht="12.75">
      <c r="AH1289" s="164"/>
      <c r="AI1289" s="201"/>
      <c r="AJ1289" s="201"/>
      <c r="AK1289" s="201"/>
      <c r="AL1289" s="201"/>
      <c r="AM1289" s="201"/>
      <c r="AN1289" s="201"/>
      <c r="AO1289" s="201"/>
      <c r="AP1289" s="201"/>
      <c r="AQ1289" s="201"/>
      <c r="AR1289" s="201"/>
      <c r="AS1289" s="201"/>
      <c r="AT1289" s="201"/>
      <c r="AU1289" s="201"/>
      <c r="AV1289" s="201"/>
      <c r="AW1289" s="201"/>
      <c r="AX1289" s="201"/>
      <c r="AY1289" s="201"/>
      <c r="AZ1289" s="201"/>
      <c r="BA1289" s="201"/>
      <c r="BB1289" s="201"/>
      <c r="BC1289" s="201"/>
    </row>
    <row r="1290" spans="34:55" ht="12.75">
      <c r="AH1290" s="164"/>
      <c r="AI1290" s="201"/>
      <c r="AJ1290" s="201"/>
      <c r="AK1290" s="201"/>
      <c r="AL1290" s="201"/>
      <c r="AM1290" s="201"/>
      <c r="AN1290" s="201"/>
      <c r="AO1290" s="201"/>
      <c r="AP1290" s="201"/>
      <c r="AQ1290" s="201"/>
      <c r="AR1290" s="201"/>
      <c r="AS1290" s="201"/>
      <c r="AT1290" s="201"/>
      <c r="AU1290" s="201"/>
      <c r="AV1290" s="201"/>
      <c r="AW1290" s="201"/>
      <c r="AX1290" s="201"/>
      <c r="AY1290" s="201"/>
      <c r="AZ1290" s="201"/>
      <c r="BA1290" s="201"/>
      <c r="BB1290" s="201"/>
      <c r="BC1290" s="201"/>
    </row>
    <row r="1291" spans="34:55" ht="12.75">
      <c r="AH1291" s="164"/>
      <c r="AI1291" s="201"/>
      <c r="AJ1291" s="201"/>
      <c r="AK1291" s="201"/>
      <c r="AL1291" s="201"/>
      <c r="AM1291" s="201"/>
      <c r="AN1291" s="201"/>
      <c r="AO1291" s="201"/>
      <c r="AP1291" s="201"/>
      <c r="AQ1291" s="201"/>
      <c r="AR1291" s="201"/>
      <c r="AS1291" s="201"/>
      <c r="AT1291" s="201"/>
      <c r="AU1291" s="201"/>
      <c r="AV1291" s="201"/>
      <c r="AW1291" s="201"/>
      <c r="AX1291" s="201"/>
      <c r="AY1291" s="201"/>
      <c r="AZ1291" s="201"/>
      <c r="BA1291" s="201"/>
      <c r="BB1291" s="201"/>
      <c r="BC1291" s="201"/>
    </row>
    <row r="1292" spans="34:55" ht="12.75">
      <c r="AH1292" s="164"/>
      <c r="AI1292" s="201"/>
      <c r="AJ1292" s="201"/>
      <c r="AK1292" s="201"/>
      <c r="AL1292" s="201"/>
      <c r="AM1292" s="201"/>
      <c r="AN1292" s="201"/>
      <c r="AO1292" s="201"/>
      <c r="AP1292" s="201"/>
      <c r="AQ1292" s="201"/>
      <c r="AR1292" s="201"/>
      <c r="AS1292" s="201"/>
      <c r="AT1292" s="201"/>
      <c r="AU1292" s="201"/>
      <c r="AV1292" s="201"/>
      <c r="AW1292" s="201"/>
      <c r="AX1292" s="201"/>
      <c r="AY1292" s="201"/>
      <c r="AZ1292" s="201"/>
      <c r="BA1292" s="201"/>
      <c r="BB1292" s="201"/>
      <c r="BC1292" s="201"/>
    </row>
    <row r="1293" spans="34:55" ht="12.75">
      <c r="AH1293" s="164"/>
      <c r="AI1293" s="201"/>
      <c r="AJ1293" s="201"/>
      <c r="AK1293" s="201"/>
      <c r="AL1293" s="201"/>
      <c r="AM1293" s="201"/>
      <c r="AN1293" s="201"/>
      <c r="AO1293" s="201"/>
      <c r="AP1293" s="201"/>
      <c r="AQ1293" s="201"/>
      <c r="AR1293" s="201"/>
      <c r="AS1293" s="201"/>
      <c r="AT1293" s="201"/>
      <c r="AU1293" s="201"/>
      <c r="AV1293" s="201"/>
      <c r="AW1293" s="201"/>
      <c r="AX1293" s="201"/>
      <c r="AY1293" s="201"/>
      <c r="AZ1293" s="201"/>
      <c r="BA1293" s="201"/>
      <c r="BB1293" s="201"/>
      <c r="BC1293" s="201"/>
    </row>
    <row r="1294" spans="34:55" ht="12.75">
      <c r="AH1294" s="164"/>
      <c r="AI1294" s="201"/>
      <c r="AJ1294" s="201"/>
      <c r="AK1294" s="201"/>
      <c r="AL1294" s="201"/>
      <c r="AM1294" s="201"/>
      <c r="AN1294" s="201"/>
      <c r="AO1294" s="201"/>
      <c r="AP1294" s="201"/>
      <c r="AQ1294" s="201"/>
      <c r="AR1294" s="201"/>
      <c r="AS1294" s="201"/>
      <c r="AT1294" s="201"/>
      <c r="AU1294" s="201"/>
      <c r="AV1294" s="201"/>
      <c r="AW1294" s="201"/>
      <c r="AX1294" s="201"/>
      <c r="AY1294" s="201"/>
      <c r="AZ1294" s="201"/>
      <c r="BA1294" s="201"/>
      <c r="BB1294" s="201"/>
      <c r="BC1294" s="201"/>
    </row>
    <row r="1295" spans="34:55" ht="12.75">
      <c r="AH1295" s="164"/>
      <c r="AI1295" s="201"/>
      <c r="AJ1295" s="201"/>
      <c r="AK1295" s="201"/>
      <c r="AL1295" s="201"/>
      <c r="AM1295" s="201"/>
      <c r="AN1295" s="201"/>
      <c r="AO1295" s="201"/>
      <c r="AP1295" s="201"/>
      <c r="AQ1295" s="201"/>
      <c r="AR1295" s="201"/>
      <c r="AS1295" s="201"/>
      <c r="AT1295" s="201"/>
      <c r="AU1295" s="201"/>
      <c r="AV1295" s="201"/>
      <c r="AW1295" s="201"/>
      <c r="AX1295" s="201"/>
      <c r="AY1295" s="201"/>
      <c r="AZ1295" s="201"/>
      <c r="BA1295" s="201"/>
      <c r="BB1295" s="201"/>
      <c r="BC1295" s="201"/>
    </row>
    <row r="1296" spans="34:55" ht="12.75">
      <c r="AH1296" s="164"/>
      <c r="AI1296" s="201"/>
      <c r="AJ1296" s="201"/>
      <c r="AK1296" s="201"/>
      <c r="AL1296" s="201"/>
      <c r="AM1296" s="201"/>
      <c r="AN1296" s="201"/>
      <c r="AO1296" s="201"/>
      <c r="AP1296" s="201"/>
      <c r="AQ1296" s="201"/>
      <c r="AR1296" s="201"/>
      <c r="AS1296" s="201"/>
      <c r="AT1296" s="201"/>
      <c r="AU1296" s="201"/>
      <c r="AV1296" s="201"/>
      <c r="AW1296" s="201"/>
      <c r="AX1296" s="201"/>
      <c r="AY1296" s="201"/>
      <c r="AZ1296" s="201"/>
      <c r="BA1296" s="201"/>
      <c r="BB1296" s="201"/>
      <c r="BC1296" s="201"/>
    </row>
    <row r="1297" spans="34:55" ht="12.75">
      <c r="AH1297" s="164"/>
      <c r="AI1297" s="201"/>
      <c r="AJ1297" s="201"/>
      <c r="AK1297" s="201"/>
      <c r="AL1297" s="201"/>
      <c r="AM1297" s="201"/>
      <c r="AN1297" s="201"/>
      <c r="AO1297" s="201"/>
      <c r="AP1297" s="201"/>
      <c r="AQ1297" s="201"/>
      <c r="AR1297" s="201"/>
      <c r="AS1297" s="201"/>
      <c r="AT1297" s="201"/>
      <c r="AU1297" s="201"/>
      <c r="AV1297" s="201"/>
      <c r="AW1297" s="201"/>
      <c r="AX1297" s="201"/>
      <c r="AY1297" s="201"/>
      <c r="AZ1297" s="201"/>
      <c r="BA1297" s="201"/>
      <c r="BB1297" s="201"/>
      <c r="BC1297" s="201"/>
    </row>
    <row r="1298" spans="34:55" ht="12.75">
      <c r="AH1298" s="164"/>
      <c r="AI1298" s="201"/>
      <c r="AJ1298" s="201"/>
      <c r="AK1298" s="201"/>
      <c r="AL1298" s="201"/>
      <c r="AM1298" s="201"/>
      <c r="AN1298" s="201"/>
      <c r="AO1298" s="201"/>
      <c r="AP1298" s="201"/>
      <c r="AQ1298" s="201"/>
      <c r="AR1298" s="201"/>
      <c r="AS1298" s="201"/>
      <c r="AT1298" s="201"/>
      <c r="AU1298" s="201"/>
      <c r="AV1298" s="201"/>
      <c r="AW1298" s="201"/>
      <c r="AX1298" s="201"/>
      <c r="AY1298" s="201"/>
      <c r="AZ1298" s="201"/>
      <c r="BA1298" s="201"/>
      <c r="BB1298" s="201"/>
      <c r="BC1298" s="201"/>
    </row>
    <row r="1299" spans="34:55" ht="12.75">
      <c r="AH1299" s="164"/>
      <c r="AI1299" s="201"/>
      <c r="AJ1299" s="201"/>
      <c r="AK1299" s="201"/>
      <c r="AL1299" s="201"/>
      <c r="AM1299" s="201"/>
      <c r="AN1299" s="201"/>
      <c r="AO1299" s="201"/>
      <c r="AP1299" s="201"/>
      <c r="AQ1299" s="201"/>
      <c r="AR1299" s="201"/>
      <c r="AS1299" s="201"/>
      <c r="AT1299" s="201"/>
      <c r="AU1299" s="201"/>
      <c r="AV1299" s="201"/>
      <c r="AW1299" s="201"/>
      <c r="AX1299" s="201"/>
      <c r="AY1299" s="201"/>
      <c r="AZ1299" s="201"/>
      <c r="BA1299" s="201"/>
      <c r="BB1299" s="201"/>
      <c r="BC1299" s="201"/>
    </row>
    <row r="1300" spans="34:55" ht="12.75">
      <c r="AH1300" s="164"/>
      <c r="AI1300" s="201"/>
      <c r="AJ1300" s="201"/>
      <c r="AK1300" s="201"/>
      <c r="AL1300" s="201"/>
      <c r="AM1300" s="201"/>
      <c r="AN1300" s="201"/>
      <c r="AO1300" s="201"/>
      <c r="AP1300" s="201"/>
      <c r="AQ1300" s="201"/>
      <c r="AR1300" s="201"/>
      <c r="AS1300" s="201"/>
      <c r="AT1300" s="201"/>
      <c r="AU1300" s="201"/>
      <c r="AV1300" s="201"/>
      <c r="AW1300" s="201"/>
      <c r="AX1300" s="201"/>
      <c r="AY1300" s="201"/>
      <c r="AZ1300" s="201"/>
      <c r="BA1300" s="201"/>
      <c r="BB1300" s="201"/>
      <c r="BC1300" s="201"/>
    </row>
    <row r="1301" spans="34:55" ht="12.75">
      <c r="AH1301" s="164"/>
      <c r="AI1301" s="201"/>
      <c r="AJ1301" s="201"/>
      <c r="AK1301" s="201"/>
      <c r="AL1301" s="201"/>
      <c r="AM1301" s="201"/>
      <c r="AN1301" s="201"/>
      <c r="AO1301" s="201"/>
      <c r="AP1301" s="201"/>
      <c r="AQ1301" s="201"/>
      <c r="AR1301" s="201"/>
      <c r="AS1301" s="201"/>
      <c r="AT1301" s="201"/>
      <c r="AU1301" s="201"/>
      <c r="AV1301" s="201"/>
      <c r="AW1301" s="201"/>
      <c r="AX1301" s="201"/>
      <c r="AY1301" s="201"/>
      <c r="AZ1301" s="201"/>
      <c r="BA1301" s="201"/>
      <c r="BB1301" s="201"/>
      <c r="BC1301" s="201"/>
    </row>
    <row r="1302" spans="34:55" ht="12.75">
      <c r="AH1302" s="164"/>
      <c r="AI1302" s="201"/>
      <c r="AJ1302" s="201"/>
      <c r="AK1302" s="201"/>
      <c r="AL1302" s="201"/>
      <c r="AM1302" s="201"/>
      <c r="AN1302" s="201"/>
      <c r="AO1302" s="201"/>
      <c r="AP1302" s="201"/>
      <c r="AQ1302" s="201"/>
      <c r="AR1302" s="201"/>
      <c r="AS1302" s="201"/>
      <c r="AT1302" s="201"/>
      <c r="AU1302" s="201"/>
      <c r="AV1302" s="201"/>
      <c r="AW1302" s="201"/>
      <c r="AX1302" s="201"/>
      <c r="AY1302" s="201"/>
      <c r="AZ1302" s="201"/>
      <c r="BA1302" s="201"/>
      <c r="BB1302" s="201"/>
      <c r="BC1302" s="201"/>
    </row>
    <row r="1303" spans="34:55" ht="12.75">
      <c r="AH1303" s="164"/>
      <c r="AI1303" s="201"/>
      <c r="AJ1303" s="201"/>
      <c r="AK1303" s="201"/>
      <c r="AL1303" s="201"/>
      <c r="AM1303" s="201"/>
      <c r="AN1303" s="201"/>
      <c r="AO1303" s="201"/>
      <c r="AP1303" s="201"/>
      <c r="AQ1303" s="201"/>
      <c r="AR1303" s="201"/>
      <c r="AS1303" s="201"/>
      <c r="AT1303" s="201"/>
      <c r="AU1303" s="201"/>
      <c r="AV1303" s="201"/>
      <c r="AW1303" s="201"/>
      <c r="AX1303" s="201"/>
      <c r="AY1303" s="201"/>
      <c r="AZ1303" s="201"/>
      <c r="BA1303" s="201"/>
      <c r="BB1303" s="201"/>
      <c r="BC1303" s="201"/>
    </row>
    <row r="1304" spans="34:55" ht="12.75">
      <c r="AH1304" s="164"/>
      <c r="AI1304" s="201"/>
      <c r="AJ1304" s="201"/>
      <c r="AK1304" s="201"/>
      <c r="AL1304" s="201"/>
      <c r="AM1304" s="201"/>
      <c r="AN1304" s="201"/>
      <c r="AO1304" s="201"/>
      <c r="AP1304" s="201"/>
      <c r="AQ1304" s="201"/>
      <c r="AR1304" s="201"/>
      <c r="AS1304" s="201"/>
      <c r="AT1304" s="201"/>
      <c r="AU1304" s="201"/>
      <c r="AV1304" s="201"/>
      <c r="AW1304" s="201"/>
      <c r="AX1304" s="201"/>
      <c r="AY1304" s="201"/>
      <c r="AZ1304" s="201"/>
      <c r="BA1304" s="201"/>
      <c r="BB1304" s="201"/>
      <c r="BC1304" s="201"/>
    </row>
    <row r="1305" spans="34:55" ht="12.75">
      <c r="AH1305" s="164"/>
      <c r="AI1305" s="201"/>
      <c r="AJ1305" s="201"/>
      <c r="AK1305" s="201"/>
      <c r="AL1305" s="201"/>
      <c r="AM1305" s="201"/>
      <c r="AN1305" s="201"/>
      <c r="AO1305" s="201"/>
      <c r="AP1305" s="201"/>
      <c r="AQ1305" s="201"/>
      <c r="AR1305" s="201"/>
      <c r="AS1305" s="201"/>
      <c r="AT1305" s="201"/>
      <c r="AU1305" s="201"/>
      <c r="AV1305" s="201"/>
      <c r="AW1305" s="201"/>
      <c r="AX1305" s="201"/>
      <c r="AY1305" s="201"/>
      <c r="AZ1305" s="201"/>
      <c r="BA1305" s="201"/>
      <c r="BB1305" s="201"/>
      <c r="BC1305" s="201"/>
    </row>
    <row r="1306" spans="34:55" ht="12.75">
      <c r="AH1306" s="164"/>
      <c r="AI1306" s="201"/>
      <c r="AJ1306" s="201"/>
      <c r="AK1306" s="201"/>
      <c r="AL1306" s="201"/>
      <c r="AM1306" s="201"/>
      <c r="AN1306" s="201"/>
      <c r="AO1306" s="201"/>
      <c r="AP1306" s="201"/>
      <c r="AQ1306" s="201"/>
      <c r="AR1306" s="201"/>
      <c r="AS1306" s="201"/>
      <c r="AT1306" s="201"/>
      <c r="AU1306" s="201"/>
      <c r="AV1306" s="201"/>
      <c r="AW1306" s="201"/>
      <c r="AX1306" s="201"/>
      <c r="AY1306" s="201"/>
      <c r="AZ1306" s="201"/>
      <c r="BA1306" s="201"/>
      <c r="BB1306" s="201"/>
      <c r="BC1306" s="201"/>
    </row>
    <row r="1307" spans="34:55" ht="12.75">
      <c r="AH1307" s="164"/>
      <c r="AI1307" s="201"/>
      <c r="AJ1307" s="201"/>
      <c r="AK1307" s="201"/>
      <c r="AL1307" s="201"/>
      <c r="AM1307" s="201"/>
      <c r="AN1307" s="201"/>
      <c r="AO1307" s="201"/>
      <c r="AP1307" s="201"/>
      <c r="AQ1307" s="201"/>
      <c r="AR1307" s="201"/>
      <c r="AS1307" s="201"/>
      <c r="AT1307" s="201"/>
      <c r="AU1307" s="201"/>
      <c r="AV1307" s="201"/>
      <c r="AW1307" s="201"/>
      <c r="AX1307" s="201"/>
      <c r="AY1307" s="201"/>
      <c r="AZ1307" s="201"/>
      <c r="BA1307" s="201"/>
      <c r="BB1307" s="201"/>
      <c r="BC1307" s="201"/>
    </row>
    <row r="1308" spans="34:55" ht="12.75">
      <c r="AH1308" s="164"/>
      <c r="AI1308" s="201"/>
      <c r="AJ1308" s="201"/>
      <c r="AK1308" s="201"/>
      <c r="AL1308" s="201"/>
      <c r="AM1308" s="201"/>
      <c r="AN1308" s="201"/>
      <c r="AO1308" s="201"/>
      <c r="AP1308" s="201"/>
      <c r="AQ1308" s="201"/>
      <c r="AR1308" s="201"/>
      <c r="AS1308" s="201"/>
      <c r="AT1308" s="201"/>
      <c r="AU1308" s="201"/>
      <c r="AV1308" s="201"/>
      <c r="AW1308" s="201"/>
      <c r="AX1308" s="201"/>
      <c r="AY1308" s="201"/>
      <c r="AZ1308" s="201"/>
      <c r="BA1308" s="201"/>
      <c r="BB1308" s="201"/>
      <c r="BC1308" s="201"/>
    </row>
    <row r="1309" spans="34:55" ht="12.75">
      <c r="AH1309" s="164"/>
      <c r="AI1309" s="201"/>
      <c r="AJ1309" s="201"/>
      <c r="AK1309" s="201"/>
      <c r="AL1309" s="201"/>
      <c r="AM1309" s="201"/>
      <c r="AN1309" s="201"/>
      <c r="AO1309" s="201"/>
      <c r="AP1309" s="201"/>
      <c r="AQ1309" s="201"/>
      <c r="AR1309" s="201"/>
      <c r="AS1309" s="201"/>
      <c r="AT1309" s="201"/>
      <c r="AU1309" s="201"/>
      <c r="AV1309" s="201"/>
      <c r="AW1309" s="201"/>
      <c r="AX1309" s="201"/>
      <c r="AY1309" s="201"/>
      <c r="AZ1309" s="201"/>
      <c r="BA1309" s="201"/>
      <c r="BB1309" s="201"/>
      <c r="BC1309" s="201"/>
    </row>
    <row r="1310" spans="34:55" ht="12.75">
      <c r="AH1310" s="164"/>
      <c r="AI1310" s="201"/>
      <c r="AJ1310" s="201"/>
      <c r="AK1310" s="201"/>
      <c r="AL1310" s="201"/>
      <c r="AM1310" s="201"/>
      <c r="AN1310" s="201"/>
      <c r="AO1310" s="201"/>
      <c r="AP1310" s="201"/>
      <c r="AQ1310" s="201"/>
      <c r="AR1310" s="201"/>
      <c r="AS1310" s="201"/>
      <c r="AT1310" s="201"/>
      <c r="AU1310" s="201"/>
      <c r="AV1310" s="201"/>
      <c r="AW1310" s="201"/>
      <c r="AX1310" s="201"/>
      <c r="AY1310" s="201"/>
      <c r="AZ1310" s="201"/>
      <c r="BA1310" s="201"/>
      <c r="BB1310" s="201"/>
      <c r="BC1310" s="201"/>
    </row>
    <row r="1311" spans="34:55" ht="12.75">
      <c r="AH1311" s="164"/>
      <c r="AI1311" s="201"/>
      <c r="AJ1311" s="201"/>
      <c r="AK1311" s="201"/>
      <c r="AL1311" s="201"/>
      <c r="AM1311" s="201"/>
      <c r="AN1311" s="201"/>
      <c r="AO1311" s="201"/>
      <c r="AP1311" s="201"/>
      <c r="AQ1311" s="201"/>
      <c r="AR1311" s="201"/>
      <c r="AS1311" s="201"/>
      <c r="AT1311" s="201"/>
      <c r="AU1311" s="201"/>
      <c r="AV1311" s="201"/>
      <c r="AW1311" s="201"/>
      <c r="AX1311" s="201"/>
      <c r="AY1311" s="201"/>
      <c r="AZ1311" s="201"/>
      <c r="BA1311" s="201"/>
      <c r="BB1311" s="201"/>
      <c r="BC1311" s="201"/>
    </row>
    <row r="1312" spans="34:55" ht="12.75">
      <c r="AH1312" s="164"/>
      <c r="AI1312" s="201"/>
      <c r="AJ1312" s="201"/>
      <c r="AK1312" s="201"/>
      <c r="AL1312" s="201"/>
      <c r="AM1312" s="201"/>
      <c r="AN1312" s="201"/>
      <c r="AO1312" s="201"/>
      <c r="AP1312" s="201"/>
      <c r="AQ1312" s="201"/>
      <c r="AR1312" s="201"/>
      <c r="AS1312" s="201"/>
      <c r="AT1312" s="201"/>
      <c r="AU1312" s="201"/>
      <c r="AV1312" s="201"/>
      <c r="AW1312" s="201"/>
      <c r="AX1312" s="201"/>
      <c r="AY1312" s="201"/>
      <c r="AZ1312" s="201"/>
      <c r="BA1312" s="201"/>
      <c r="BB1312" s="201"/>
      <c r="BC1312" s="201"/>
    </row>
    <row r="1313" spans="34:55" ht="12.75">
      <c r="AH1313" s="164"/>
      <c r="AI1313" s="201"/>
      <c r="AJ1313" s="201"/>
      <c r="AK1313" s="201"/>
      <c r="AL1313" s="201"/>
      <c r="AM1313" s="201"/>
      <c r="AN1313" s="201"/>
      <c r="AO1313" s="201"/>
      <c r="AP1313" s="201"/>
      <c r="AQ1313" s="201"/>
      <c r="AR1313" s="201"/>
      <c r="AS1313" s="201"/>
      <c r="AT1313" s="201"/>
      <c r="AU1313" s="201"/>
      <c r="AV1313" s="201"/>
      <c r="AW1313" s="201"/>
      <c r="AX1313" s="201"/>
      <c r="AY1313" s="201"/>
      <c r="AZ1313" s="201"/>
      <c r="BA1313" s="201"/>
      <c r="BB1313" s="201"/>
      <c r="BC1313" s="201"/>
    </row>
    <row r="1314" spans="34:55" ht="12.75">
      <c r="AH1314" s="164"/>
      <c r="AI1314" s="201"/>
      <c r="AJ1314" s="201"/>
      <c r="AK1314" s="201"/>
      <c r="AL1314" s="201"/>
      <c r="AM1314" s="201"/>
      <c r="AN1314" s="201"/>
      <c r="AO1314" s="201"/>
      <c r="AP1314" s="201"/>
      <c r="AQ1314" s="201"/>
      <c r="AR1314" s="201"/>
      <c r="AS1314" s="201"/>
      <c r="AT1314" s="201"/>
      <c r="AU1314" s="201"/>
      <c r="AV1314" s="201"/>
      <c r="AW1314" s="201"/>
      <c r="AX1314" s="201"/>
      <c r="AY1314" s="201"/>
      <c r="AZ1314" s="201"/>
      <c r="BA1314" s="201"/>
      <c r="BB1314" s="201"/>
      <c r="BC1314" s="201"/>
    </row>
    <row r="1315" spans="34:55" ht="12.75">
      <c r="AH1315" s="164"/>
      <c r="AI1315" s="201"/>
      <c r="AJ1315" s="201"/>
      <c r="AK1315" s="201"/>
      <c r="AL1315" s="201"/>
      <c r="AM1315" s="201"/>
      <c r="AN1315" s="201"/>
      <c r="AO1315" s="201"/>
      <c r="AP1315" s="201"/>
      <c r="AQ1315" s="201"/>
      <c r="AR1315" s="201"/>
      <c r="AS1315" s="201"/>
      <c r="AT1315" s="201"/>
      <c r="AU1315" s="201"/>
      <c r="AV1315" s="201"/>
      <c r="AW1315" s="201"/>
      <c r="AX1315" s="201"/>
      <c r="AY1315" s="201"/>
      <c r="AZ1315" s="201"/>
      <c r="BA1315" s="201"/>
      <c r="BB1315" s="201"/>
      <c r="BC1315" s="201"/>
    </row>
    <row r="1316" spans="34:55" ht="12.75">
      <c r="AH1316" s="164"/>
      <c r="AI1316" s="201"/>
      <c r="AJ1316" s="201"/>
      <c r="AK1316" s="201"/>
      <c r="AL1316" s="201"/>
      <c r="AM1316" s="201"/>
      <c r="AN1316" s="201"/>
      <c r="AO1316" s="201"/>
      <c r="AP1316" s="201"/>
      <c r="AQ1316" s="201"/>
      <c r="AR1316" s="201"/>
      <c r="AS1316" s="201"/>
      <c r="AT1316" s="201"/>
      <c r="AU1316" s="201"/>
      <c r="AV1316" s="201"/>
      <c r="AW1316" s="201"/>
      <c r="AX1316" s="201"/>
      <c r="AY1316" s="201"/>
      <c r="AZ1316" s="201"/>
      <c r="BA1316" s="201"/>
      <c r="BB1316" s="201"/>
      <c r="BC1316" s="201"/>
    </row>
    <row r="1317" spans="34:55" ht="12.75">
      <c r="AH1317" s="164"/>
      <c r="AI1317" s="201"/>
      <c r="AJ1317" s="201"/>
      <c r="AK1317" s="201"/>
      <c r="AL1317" s="201"/>
      <c r="AM1317" s="201"/>
      <c r="AN1317" s="201"/>
      <c r="AO1317" s="201"/>
      <c r="AP1317" s="201"/>
      <c r="AQ1317" s="201"/>
      <c r="AR1317" s="201"/>
      <c r="AS1317" s="201"/>
      <c r="AT1317" s="201"/>
      <c r="AU1317" s="201"/>
      <c r="AV1317" s="201"/>
      <c r="AW1317" s="201"/>
      <c r="AX1317" s="201"/>
      <c r="AY1317" s="201"/>
      <c r="AZ1317" s="201"/>
      <c r="BA1317" s="201"/>
      <c r="BB1317" s="201"/>
      <c r="BC1317" s="201"/>
    </row>
    <row r="1318" spans="34:55" ht="12.75">
      <c r="AH1318" s="164"/>
      <c r="AI1318" s="201"/>
      <c r="AJ1318" s="201"/>
      <c r="AK1318" s="201"/>
      <c r="AL1318" s="201"/>
      <c r="AM1318" s="201"/>
      <c r="AN1318" s="201"/>
      <c r="AO1318" s="201"/>
      <c r="AP1318" s="201"/>
      <c r="AQ1318" s="201"/>
      <c r="AR1318" s="201"/>
      <c r="AS1318" s="201"/>
      <c r="AT1318" s="201"/>
      <c r="AU1318" s="201"/>
      <c r="AV1318" s="201"/>
      <c r="AW1318" s="201"/>
      <c r="AX1318" s="201"/>
      <c r="AY1318" s="201"/>
      <c r="AZ1318" s="201"/>
      <c r="BA1318" s="201"/>
      <c r="BB1318" s="201"/>
      <c r="BC1318" s="201"/>
    </row>
    <row r="1319" spans="34:55" ht="12.75">
      <c r="AH1319" s="164"/>
      <c r="AI1319" s="201"/>
      <c r="AJ1319" s="201"/>
      <c r="AK1319" s="201"/>
      <c r="AL1319" s="201"/>
      <c r="AM1319" s="201"/>
      <c r="AN1319" s="201"/>
      <c r="AO1319" s="201"/>
      <c r="AP1319" s="201"/>
      <c r="AQ1319" s="201"/>
      <c r="AR1319" s="201"/>
      <c r="AS1319" s="201"/>
      <c r="AT1319" s="201"/>
      <c r="AU1319" s="201"/>
      <c r="AV1319" s="201"/>
      <c r="AW1319" s="201"/>
      <c r="AX1319" s="201"/>
      <c r="AY1319" s="201"/>
      <c r="AZ1319" s="201"/>
      <c r="BA1319" s="201"/>
      <c r="BB1319" s="201"/>
      <c r="BC1319" s="201"/>
    </row>
    <row r="1320" spans="34:55" ht="12.75">
      <c r="AH1320" s="164"/>
      <c r="AI1320" s="201"/>
      <c r="AJ1320" s="201"/>
      <c r="AK1320" s="201"/>
      <c r="AL1320" s="201"/>
      <c r="AM1320" s="201"/>
      <c r="AN1320" s="201"/>
      <c r="AO1320" s="201"/>
      <c r="AP1320" s="201"/>
      <c r="AQ1320" s="201"/>
      <c r="AR1320" s="201"/>
      <c r="AS1320" s="201"/>
      <c r="AT1320" s="201"/>
      <c r="AU1320" s="201"/>
      <c r="AV1320" s="201"/>
      <c r="AW1320" s="201"/>
      <c r="AX1320" s="201"/>
      <c r="AY1320" s="201"/>
      <c r="AZ1320" s="201"/>
      <c r="BA1320" s="201"/>
      <c r="BB1320" s="201"/>
      <c r="BC1320" s="201"/>
    </row>
    <row r="1321" spans="34:55" ht="12.75">
      <c r="AH1321" s="164"/>
      <c r="AI1321" s="201"/>
      <c r="AJ1321" s="201"/>
      <c r="AK1321" s="201"/>
      <c r="AL1321" s="201"/>
      <c r="AM1321" s="201"/>
      <c r="AN1321" s="201"/>
      <c r="AO1321" s="201"/>
      <c r="AP1321" s="201"/>
      <c r="AQ1321" s="201"/>
      <c r="AR1321" s="201"/>
      <c r="AS1321" s="201"/>
      <c r="AT1321" s="201"/>
      <c r="AU1321" s="201"/>
      <c r="AV1321" s="201"/>
      <c r="AW1321" s="201"/>
      <c r="AX1321" s="201"/>
      <c r="AY1321" s="201"/>
      <c r="AZ1321" s="201"/>
      <c r="BA1321" s="201"/>
      <c r="BB1321" s="201"/>
      <c r="BC1321" s="201"/>
    </row>
    <row r="1322" spans="34:55" ht="12.75">
      <c r="AH1322" s="164"/>
      <c r="AI1322" s="201"/>
      <c r="AJ1322" s="201"/>
      <c r="AK1322" s="201"/>
      <c r="AL1322" s="201"/>
      <c r="AM1322" s="201"/>
      <c r="AN1322" s="201"/>
      <c r="AO1322" s="201"/>
      <c r="AP1322" s="201"/>
      <c r="AQ1322" s="201"/>
      <c r="AR1322" s="201"/>
      <c r="AS1322" s="201"/>
      <c r="AT1322" s="201"/>
      <c r="AU1322" s="201"/>
      <c r="AV1322" s="201"/>
      <c r="AW1322" s="201"/>
      <c r="AX1322" s="201"/>
      <c r="AY1322" s="201"/>
      <c r="AZ1322" s="201"/>
      <c r="BA1322" s="201"/>
      <c r="BB1322" s="201"/>
      <c r="BC1322" s="201"/>
    </row>
    <row r="1323" spans="34:55" ht="12.75">
      <c r="AH1323" s="164"/>
      <c r="AI1323" s="201"/>
      <c r="AJ1323" s="201"/>
      <c r="AK1323" s="201"/>
      <c r="AL1323" s="201"/>
      <c r="AM1323" s="201"/>
      <c r="AN1323" s="201"/>
      <c r="AO1323" s="201"/>
      <c r="AP1323" s="201"/>
      <c r="AQ1323" s="201"/>
      <c r="AR1323" s="201"/>
      <c r="AS1323" s="201"/>
      <c r="AT1323" s="201"/>
      <c r="AU1323" s="201"/>
      <c r="AV1323" s="201"/>
      <c r="AW1323" s="201"/>
      <c r="AX1323" s="201"/>
      <c r="AY1323" s="201"/>
      <c r="AZ1323" s="201"/>
      <c r="BA1323" s="201"/>
      <c r="BB1323" s="201"/>
      <c r="BC1323" s="201"/>
    </row>
    <row r="1324" spans="34:55" ht="12.75">
      <c r="AH1324" s="164"/>
      <c r="AI1324" s="201"/>
      <c r="AJ1324" s="201"/>
      <c r="AK1324" s="201"/>
      <c r="AL1324" s="201"/>
      <c r="AM1324" s="201"/>
      <c r="AN1324" s="201"/>
      <c r="AO1324" s="201"/>
      <c r="AP1324" s="201"/>
      <c r="AQ1324" s="201"/>
      <c r="AR1324" s="201"/>
      <c r="AS1324" s="201"/>
      <c r="AT1324" s="201"/>
      <c r="AU1324" s="201"/>
      <c r="AV1324" s="201"/>
      <c r="AW1324" s="201"/>
      <c r="AX1324" s="201"/>
      <c r="AY1324" s="201"/>
      <c r="AZ1324" s="201"/>
      <c r="BA1324" s="201"/>
      <c r="BB1324" s="201"/>
      <c r="BC1324" s="201"/>
    </row>
    <row r="1325" spans="34:55" ht="12.75">
      <c r="AH1325" s="164"/>
      <c r="AI1325" s="201"/>
      <c r="AJ1325" s="201"/>
      <c r="AK1325" s="201"/>
      <c r="AL1325" s="201"/>
      <c r="AM1325" s="201"/>
      <c r="AN1325" s="201"/>
      <c r="AO1325" s="201"/>
      <c r="AP1325" s="201"/>
      <c r="AQ1325" s="201"/>
      <c r="AR1325" s="201"/>
      <c r="AS1325" s="201"/>
      <c r="AT1325" s="201"/>
      <c r="AU1325" s="201"/>
      <c r="AV1325" s="201"/>
      <c r="AW1325" s="201"/>
      <c r="AX1325" s="201"/>
      <c r="AY1325" s="201"/>
      <c r="AZ1325" s="201"/>
      <c r="BA1325" s="201"/>
      <c r="BB1325" s="201"/>
      <c r="BC1325" s="201"/>
    </row>
    <row r="1326" spans="34:55" ht="12.75">
      <c r="AH1326" s="164"/>
      <c r="AI1326" s="201"/>
      <c r="AJ1326" s="201"/>
      <c r="AK1326" s="201"/>
      <c r="AL1326" s="201"/>
      <c r="AM1326" s="201"/>
      <c r="AN1326" s="201"/>
      <c r="AO1326" s="201"/>
      <c r="AP1326" s="201"/>
      <c r="AQ1326" s="201"/>
      <c r="AR1326" s="201"/>
      <c r="AS1326" s="201"/>
      <c r="AT1326" s="201"/>
      <c r="AU1326" s="201"/>
      <c r="AV1326" s="201"/>
      <c r="AW1326" s="201"/>
      <c r="AX1326" s="201"/>
      <c r="AY1326" s="201"/>
      <c r="AZ1326" s="201"/>
      <c r="BA1326" s="201"/>
      <c r="BB1326" s="201"/>
      <c r="BC1326" s="201"/>
    </row>
    <row r="1327" spans="34:55" ht="12.75">
      <c r="AH1327" s="164"/>
      <c r="AI1327" s="201"/>
      <c r="AJ1327" s="201"/>
      <c r="AK1327" s="201"/>
      <c r="AL1327" s="201"/>
      <c r="AM1327" s="201"/>
      <c r="AN1327" s="201"/>
      <c r="AO1327" s="201"/>
      <c r="AP1327" s="201"/>
      <c r="AQ1327" s="201"/>
      <c r="AR1327" s="201"/>
      <c r="AS1327" s="201"/>
      <c r="AT1327" s="201"/>
      <c r="AU1327" s="201"/>
      <c r="AV1327" s="201"/>
      <c r="AW1327" s="201"/>
      <c r="AX1327" s="201"/>
      <c r="AY1327" s="201"/>
      <c r="AZ1327" s="201"/>
      <c r="BA1327" s="201"/>
      <c r="BB1327" s="201"/>
      <c r="BC1327" s="201"/>
    </row>
    <row r="1328" spans="34:55" ht="12.75">
      <c r="AH1328" s="164"/>
      <c r="AI1328" s="201"/>
      <c r="AJ1328" s="201"/>
      <c r="AK1328" s="201"/>
      <c r="AL1328" s="201"/>
      <c r="AM1328" s="201"/>
      <c r="AN1328" s="201"/>
      <c r="AO1328" s="201"/>
      <c r="AP1328" s="201"/>
      <c r="AQ1328" s="201"/>
      <c r="AR1328" s="201"/>
      <c r="AS1328" s="201"/>
      <c r="AT1328" s="201"/>
      <c r="AU1328" s="201"/>
      <c r="AV1328" s="201"/>
      <c r="AW1328" s="201"/>
      <c r="AX1328" s="201"/>
      <c r="AY1328" s="201"/>
      <c r="AZ1328" s="201"/>
      <c r="BA1328" s="201"/>
      <c r="BB1328" s="201"/>
      <c r="BC1328" s="201"/>
    </row>
    <row r="1329" spans="34:55" ht="12.75">
      <c r="AH1329" s="164"/>
      <c r="AI1329" s="201"/>
      <c r="AJ1329" s="201"/>
      <c r="AK1329" s="201"/>
      <c r="AL1329" s="201"/>
      <c r="AM1329" s="201"/>
      <c r="AN1329" s="201"/>
      <c r="AO1329" s="201"/>
      <c r="AP1329" s="201"/>
      <c r="AQ1329" s="201"/>
      <c r="AR1329" s="201"/>
      <c r="AS1329" s="201"/>
      <c r="AT1329" s="201"/>
      <c r="AU1329" s="201"/>
      <c r="AV1329" s="201"/>
      <c r="AW1329" s="201"/>
      <c r="AX1329" s="201"/>
      <c r="AY1329" s="201"/>
      <c r="AZ1329" s="201"/>
      <c r="BA1329" s="201"/>
      <c r="BB1329" s="201"/>
      <c r="BC1329" s="201"/>
    </row>
    <row r="1330" spans="34:55" ht="12.75">
      <c r="AH1330" s="164"/>
      <c r="AI1330" s="201"/>
      <c r="AJ1330" s="201"/>
      <c r="AK1330" s="201"/>
      <c r="AL1330" s="201"/>
      <c r="AM1330" s="201"/>
      <c r="AN1330" s="201"/>
      <c r="AO1330" s="201"/>
      <c r="AP1330" s="201"/>
      <c r="AQ1330" s="201"/>
      <c r="AR1330" s="201"/>
      <c r="AS1330" s="201"/>
      <c r="AT1330" s="201"/>
      <c r="AU1330" s="201"/>
      <c r="AV1330" s="201"/>
      <c r="AW1330" s="201"/>
      <c r="AX1330" s="201"/>
      <c r="AY1330" s="201"/>
      <c r="AZ1330" s="201"/>
      <c r="BA1330" s="201"/>
      <c r="BB1330" s="201"/>
      <c r="BC1330" s="201"/>
    </row>
    <row r="1331" spans="34:55" ht="12.75">
      <c r="AH1331" s="164"/>
      <c r="AI1331" s="201"/>
      <c r="AJ1331" s="201"/>
      <c r="AK1331" s="201"/>
      <c r="AL1331" s="201"/>
      <c r="AM1331" s="201"/>
      <c r="AN1331" s="201"/>
      <c r="AO1331" s="201"/>
      <c r="AP1331" s="201"/>
      <c r="AQ1331" s="201"/>
      <c r="AR1331" s="201"/>
      <c r="AS1331" s="201"/>
      <c r="AT1331" s="201"/>
      <c r="AU1331" s="201"/>
      <c r="AV1331" s="201"/>
      <c r="AW1331" s="201"/>
      <c r="AX1331" s="201"/>
      <c r="AY1331" s="201"/>
      <c r="AZ1331" s="201"/>
      <c r="BA1331" s="201"/>
      <c r="BB1331" s="201"/>
      <c r="BC1331" s="201"/>
    </row>
    <row r="1332" spans="34:55" ht="12.75">
      <c r="AH1332" s="164"/>
      <c r="AI1332" s="201"/>
      <c r="AJ1332" s="201"/>
      <c r="AK1332" s="201"/>
      <c r="AL1332" s="201"/>
      <c r="AM1332" s="201"/>
      <c r="AN1332" s="201"/>
      <c r="AO1332" s="201"/>
      <c r="AP1332" s="201"/>
      <c r="AQ1332" s="201"/>
      <c r="AR1332" s="201"/>
      <c r="AS1332" s="201"/>
      <c r="AT1332" s="201"/>
      <c r="AU1332" s="201"/>
      <c r="AV1332" s="201"/>
      <c r="AW1332" s="201"/>
      <c r="AX1332" s="201"/>
      <c r="AY1332" s="201"/>
      <c r="AZ1332" s="201"/>
      <c r="BA1332" s="201"/>
      <c r="BB1332" s="201"/>
      <c r="BC1332" s="201"/>
    </row>
    <row r="1333" spans="34:55" ht="12.75">
      <c r="AH1333" s="164"/>
      <c r="AI1333" s="201"/>
      <c r="AJ1333" s="201"/>
      <c r="AK1333" s="201"/>
      <c r="AL1333" s="201"/>
      <c r="AM1333" s="201"/>
      <c r="AN1333" s="201"/>
      <c r="AO1333" s="201"/>
      <c r="AP1333" s="201"/>
      <c r="AQ1333" s="201"/>
      <c r="AR1333" s="201"/>
      <c r="AS1333" s="201"/>
      <c r="AT1333" s="201"/>
      <c r="AU1333" s="201"/>
      <c r="AV1333" s="201"/>
      <c r="AW1333" s="201"/>
      <c r="AX1333" s="201"/>
      <c r="AY1333" s="201"/>
      <c r="AZ1333" s="201"/>
      <c r="BA1333" s="201"/>
      <c r="BB1333" s="201"/>
      <c r="BC1333" s="201"/>
    </row>
    <row r="1334" spans="34:55" ht="12.75">
      <c r="AH1334" s="164"/>
      <c r="AI1334" s="201"/>
      <c r="AJ1334" s="201"/>
      <c r="AK1334" s="201"/>
      <c r="AL1334" s="201"/>
      <c r="AM1334" s="201"/>
      <c r="AN1334" s="201"/>
      <c r="AO1334" s="201"/>
      <c r="AP1334" s="201"/>
      <c r="AQ1334" s="201"/>
      <c r="AR1334" s="201"/>
      <c r="AS1334" s="201"/>
      <c r="AT1334" s="201"/>
      <c r="AU1334" s="201"/>
      <c r="AV1334" s="201"/>
      <c r="AW1334" s="201"/>
      <c r="AX1334" s="201"/>
      <c r="AY1334" s="201"/>
      <c r="AZ1334" s="201"/>
      <c r="BA1334" s="201"/>
      <c r="BB1334" s="201"/>
      <c r="BC1334" s="201"/>
    </row>
    <row r="1335" spans="34:55" ht="12.75">
      <c r="AH1335" s="164"/>
      <c r="AI1335" s="201"/>
      <c r="AJ1335" s="201"/>
      <c r="AK1335" s="201"/>
      <c r="AL1335" s="201"/>
      <c r="AM1335" s="201"/>
      <c r="AN1335" s="201"/>
      <c r="AO1335" s="201"/>
      <c r="AP1335" s="201"/>
      <c r="AQ1335" s="201"/>
      <c r="AR1335" s="201"/>
      <c r="AS1335" s="201"/>
      <c r="AT1335" s="201"/>
      <c r="AU1335" s="201"/>
      <c r="AV1335" s="201"/>
      <c r="AW1335" s="201"/>
      <c r="AX1335" s="201"/>
      <c r="AY1335" s="201"/>
      <c r="AZ1335" s="201"/>
      <c r="BA1335" s="201"/>
      <c r="BB1335" s="201"/>
      <c r="BC1335" s="201"/>
    </row>
    <row r="1336" spans="34:55" ht="12.75">
      <c r="AH1336" s="164"/>
      <c r="AI1336" s="201"/>
      <c r="AJ1336" s="201"/>
      <c r="AK1336" s="201"/>
      <c r="AL1336" s="201"/>
      <c r="AM1336" s="201"/>
      <c r="AN1336" s="201"/>
      <c r="AO1336" s="201"/>
      <c r="AP1336" s="201"/>
      <c r="AQ1336" s="201"/>
      <c r="AR1336" s="201"/>
      <c r="AS1336" s="201"/>
      <c r="AT1336" s="201"/>
      <c r="AU1336" s="201"/>
      <c r="AV1336" s="201"/>
      <c r="AW1336" s="201"/>
      <c r="AX1336" s="201"/>
      <c r="AY1336" s="201"/>
      <c r="AZ1336" s="201"/>
      <c r="BA1336" s="201"/>
      <c r="BB1336" s="201"/>
      <c r="BC1336" s="201"/>
    </row>
    <row r="1337" spans="34:55" ht="12.75">
      <c r="AH1337" s="164"/>
      <c r="AI1337" s="201"/>
      <c r="AJ1337" s="201"/>
      <c r="AK1337" s="201"/>
      <c r="AL1337" s="201"/>
      <c r="AM1337" s="201"/>
      <c r="AN1337" s="201"/>
      <c r="AO1337" s="201"/>
      <c r="AP1337" s="201"/>
      <c r="AQ1337" s="201"/>
      <c r="AR1337" s="201"/>
      <c r="AS1337" s="201"/>
      <c r="AT1337" s="201"/>
      <c r="AU1337" s="201"/>
      <c r="AV1337" s="201"/>
      <c r="AW1337" s="201"/>
      <c r="AX1337" s="201"/>
      <c r="AY1337" s="201"/>
      <c r="AZ1337" s="201"/>
      <c r="BA1337" s="201"/>
      <c r="BB1337" s="201"/>
      <c r="BC1337" s="201"/>
    </row>
    <row r="1338" spans="34:55" ht="12.75">
      <c r="AH1338" s="164"/>
      <c r="AI1338" s="201"/>
      <c r="AJ1338" s="201"/>
      <c r="AK1338" s="201"/>
      <c r="AL1338" s="201"/>
      <c r="AM1338" s="201"/>
      <c r="AN1338" s="201"/>
      <c r="AO1338" s="201"/>
      <c r="AP1338" s="201"/>
      <c r="AQ1338" s="201"/>
      <c r="AR1338" s="201"/>
      <c r="AS1338" s="201"/>
      <c r="AT1338" s="201"/>
      <c r="AU1338" s="201"/>
      <c r="AV1338" s="201"/>
      <c r="AW1338" s="201"/>
      <c r="AX1338" s="201"/>
      <c r="AY1338" s="201"/>
      <c r="AZ1338" s="201"/>
      <c r="BA1338" s="201"/>
      <c r="BB1338" s="201"/>
      <c r="BC1338" s="201"/>
    </row>
    <row r="1339" spans="34:55" ht="12.75">
      <c r="AH1339" s="164"/>
      <c r="AI1339" s="201"/>
      <c r="AJ1339" s="201"/>
      <c r="AK1339" s="201"/>
      <c r="AL1339" s="201"/>
      <c r="AM1339" s="201"/>
      <c r="AN1339" s="201"/>
      <c r="AO1339" s="201"/>
      <c r="AP1339" s="201"/>
      <c r="AQ1339" s="201"/>
      <c r="AR1339" s="201"/>
      <c r="AS1339" s="201"/>
      <c r="AT1339" s="201"/>
      <c r="AU1339" s="201"/>
      <c r="AV1339" s="201"/>
      <c r="AW1339" s="201"/>
      <c r="AX1339" s="201"/>
      <c r="AY1339" s="201"/>
      <c r="AZ1339" s="201"/>
      <c r="BA1339" s="201"/>
      <c r="BB1339" s="201"/>
      <c r="BC1339" s="201"/>
    </row>
    <row r="1340" spans="34:55" ht="12.75">
      <c r="AH1340" s="164"/>
      <c r="AI1340" s="201"/>
      <c r="AJ1340" s="201"/>
      <c r="AK1340" s="201"/>
      <c r="AL1340" s="201"/>
      <c r="AM1340" s="201"/>
      <c r="AN1340" s="201"/>
      <c r="AO1340" s="201"/>
      <c r="AP1340" s="201"/>
      <c r="AQ1340" s="201"/>
      <c r="AR1340" s="201"/>
      <c r="AS1340" s="201"/>
      <c r="AT1340" s="201"/>
      <c r="AU1340" s="201"/>
      <c r="AV1340" s="201"/>
      <c r="AW1340" s="201"/>
      <c r="AX1340" s="201"/>
      <c r="AY1340" s="201"/>
      <c r="AZ1340" s="201"/>
      <c r="BA1340" s="201"/>
      <c r="BB1340" s="201"/>
      <c r="BC1340" s="201"/>
    </row>
    <row r="1341" spans="34:55" ht="12.75">
      <c r="AH1341" s="164"/>
      <c r="AI1341" s="201"/>
      <c r="AJ1341" s="201"/>
      <c r="AK1341" s="201"/>
      <c r="AL1341" s="201"/>
      <c r="AM1341" s="201"/>
      <c r="AN1341" s="201"/>
      <c r="AO1341" s="201"/>
      <c r="AP1341" s="201"/>
      <c r="AQ1341" s="201"/>
      <c r="AR1341" s="201"/>
      <c r="AS1341" s="201"/>
      <c r="AT1341" s="201"/>
      <c r="AU1341" s="201"/>
      <c r="AV1341" s="201"/>
      <c r="AW1341" s="201"/>
      <c r="AX1341" s="201"/>
      <c r="AY1341" s="201"/>
      <c r="AZ1341" s="201"/>
      <c r="BA1341" s="201"/>
      <c r="BB1341" s="201"/>
      <c r="BC1341" s="201"/>
    </row>
    <row r="1342" spans="34:55" ht="12.75">
      <c r="AH1342" s="164"/>
      <c r="AI1342" s="201"/>
      <c r="AJ1342" s="201"/>
      <c r="AK1342" s="201"/>
      <c r="AL1342" s="201"/>
      <c r="AM1342" s="201"/>
      <c r="AN1342" s="201"/>
      <c r="AO1342" s="201"/>
      <c r="AP1342" s="201"/>
      <c r="AQ1342" s="201"/>
      <c r="AR1342" s="201"/>
      <c r="AS1342" s="201"/>
      <c r="AT1342" s="201"/>
      <c r="AU1342" s="201"/>
      <c r="AV1342" s="201"/>
      <c r="AW1342" s="201"/>
      <c r="AX1342" s="201"/>
      <c r="AY1342" s="201"/>
      <c r="AZ1342" s="201"/>
      <c r="BA1342" s="201"/>
      <c r="BB1342" s="201"/>
      <c r="BC1342" s="201"/>
    </row>
    <row r="1343" spans="34:55" ht="12.75">
      <c r="AH1343" s="164"/>
      <c r="AI1343" s="201"/>
      <c r="AJ1343" s="201"/>
      <c r="AK1343" s="201"/>
      <c r="AL1343" s="201"/>
      <c r="AM1343" s="201"/>
      <c r="AN1343" s="201"/>
      <c r="AO1343" s="201"/>
      <c r="AP1343" s="201"/>
      <c r="AQ1343" s="201"/>
      <c r="AR1343" s="201"/>
      <c r="AS1343" s="201"/>
      <c r="AT1343" s="201"/>
      <c r="AU1343" s="201"/>
      <c r="AV1343" s="201"/>
      <c r="AW1343" s="201"/>
      <c r="AX1343" s="201"/>
      <c r="AY1343" s="201"/>
      <c r="AZ1343" s="201"/>
      <c r="BA1343" s="201"/>
      <c r="BB1343" s="201"/>
      <c r="BC1343" s="201"/>
    </row>
    <row r="1344" spans="34:55" ht="12.75">
      <c r="AH1344" s="164"/>
      <c r="AI1344" s="201"/>
      <c r="AJ1344" s="201"/>
      <c r="AK1344" s="201"/>
      <c r="AL1344" s="201"/>
      <c r="AM1344" s="201"/>
      <c r="AN1344" s="201"/>
      <c r="AO1344" s="201"/>
      <c r="AP1344" s="201"/>
      <c r="AQ1344" s="201"/>
      <c r="AR1344" s="201"/>
      <c r="AS1344" s="201"/>
      <c r="AT1344" s="201"/>
      <c r="AU1344" s="201"/>
      <c r="AV1344" s="201"/>
      <c r="AW1344" s="201"/>
      <c r="AX1344" s="201"/>
      <c r="AY1344" s="201"/>
      <c r="AZ1344" s="201"/>
      <c r="BA1344" s="201"/>
      <c r="BB1344" s="201"/>
      <c r="BC1344" s="201"/>
    </row>
    <row r="1345" spans="34:55" ht="12.75">
      <c r="AH1345" s="164"/>
      <c r="AI1345" s="201"/>
      <c r="AJ1345" s="201"/>
      <c r="AK1345" s="201"/>
      <c r="AL1345" s="201"/>
      <c r="AM1345" s="201"/>
      <c r="AN1345" s="201"/>
      <c r="AO1345" s="201"/>
      <c r="AP1345" s="201"/>
      <c r="AQ1345" s="201"/>
      <c r="AR1345" s="201"/>
      <c r="AS1345" s="201"/>
      <c r="AT1345" s="201"/>
      <c r="AU1345" s="201"/>
      <c r="AV1345" s="201"/>
      <c r="AW1345" s="201"/>
      <c r="AX1345" s="201"/>
      <c r="AY1345" s="201"/>
      <c r="AZ1345" s="201"/>
      <c r="BA1345" s="201"/>
      <c r="BB1345" s="201"/>
      <c r="BC1345" s="201"/>
    </row>
    <row r="1346" spans="34:55" ht="12.75">
      <c r="AH1346" s="164"/>
      <c r="AI1346" s="201"/>
      <c r="AJ1346" s="201"/>
      <c r="AK1346" s="201"/>
      <c r="AL1346" s="201"/>
      <c r="AM1346" s="201"/>
      <c r="AN1346" s="201"/>
      <c r="AO1346" s="201"/>
      <c r="AP1346" s="201"/>
      <c r="AQ1346" s="201"/>
      <c r="AR1346" s="201"/>
      <c r="AS1346" s="201"/>
      <c r="AT1346" s="201"/>
      <c r="AU1346" s="201"/>
      <c r="AV1346" s="201"/>
      <c r="AW1346" s="201"/>
      <c r="AX1346" s="201"/>
      <c r="AY1346" s="201"/>
      <c r="AZ1346" s="201"/>
      <c r="BA1346" s="201"/>
      <c r="BB1346" s="201"/>
      <c r="BC1346" s="201"/>
    </row>
    <row r="1347" spans="34:55" ht="12.75">
      <c r="AH1347" s="164"/>
      <c r="AI1347" s="201"/>
      <c r="AJ1347" s="201"/>
      <c r="AK1347" s="201"/>
      <c r="AL1347" s="201"/>
      <c r="AM1347" s="201"/>
      <c r="AN1347" s="201"/>
      <c r="AO1347" s="201"/>
      <c r="AP1347" s="201"/>
      <c r="AQ1347" s="201"/>
      <c r="AR1347" s="201"/>
      <c r="AS1347" s="201"/>
      <c r="AT1347" s="201"/>
      <c r="AU1347" s="201"/>
      <c r="AV1347" s="201"/>
      <c r="AW1347" s="201"/>
      <c r="AX1347" s="201"/>
      <c r="AY1347" s="201"/>
      <c r="AZ1347" s="201"/>
      <c r="BA1347" s="201"/>
      <c r="BB1347" s="201"/>
      <c r="BC1347" s="201"/>
    </row>
    <row r="1348" spans="34:55" ht="12.75">
      <c r="AH1348" s="164"/>
      <c r="AI1348" s="201"/>
      <c r="AJ1348" s="201"/>
      <c r="AK1348" s="201"/>
      <c r="AL1348" s="201"/>
      <c r="AM1348" s="201"/>
      <c r="AN1348" s="201"/>
      <c r="AO1348" s="201"/>
      <c r="AP1348" s="201"/>
      <c r="AQ1348" s="201"/>
      <c r="AR1348" s="201"/>
      <c r="AS1348" s="201"/>
      <c r="AT1348" s="201"/>
      <c r="AU1348" s="201"/>
      <c r="AV1348" s="201"/>
      <c r="AW1348" s="201"/>
      <c r="AX1348" s="201"/>
      <c r="AY1348" s="201"/>
      <c r="AZ1348" s="201"/>
      <c r="BA1348" s="201"/>
      <c r="BB1348" s="201"/>
      <c r="BC1348" s="201"/>
    </row>
    <row r="1349" spans="34:55" ht="12.75">
      <c r="AH1349" s="164"/>
      <c r="AI1349" s="201"/>
      <c r="AJ1349" s="201"/>
      <c r="AK1349" s="201"/>
      <c r="AL1349" s="201"/>
      <c r="AM1349" s="201"/>
      <c r="AN1349" s="201"/>
      <c r="AO1349" s="201"/>
      <c r="AP1349" s="201"/>
      <c r="AQ1349" s="201"/>
      <c r="AR1349" s="201"/>
      <c r="AS1349" s="201"/>
      <c r="AT1349" s="201"/>
      <c r="AU1349" s="201"/>
      <c r="AV1349" s="201"/>
      <c r="AW1349" s="201"/>
      <c r="AX1349" s="201"/>
      <c r="AY1349" s="201"/>
      <c r="AZ1349" s="201"/>
      <c r="BA1349" s="201"/>
      <c r="BB1349" s="201"/>
      <c r="BC1349" s="201"/>
    </row>
    <row r="1350" spans="34:55" ht="12.75">
      <c r="AH1350" s="164"/>
      <c r="AI1350" s="201"/>
      <c r="AJ1350" s="201"/>
      <c r="AK1350" s="201"/>
      <c r="AL1350" s="201"/>
      <c r="AM1350" s="201"/>
      <c r="AN1350" s="201"/>
      <c r="AO1350" s="201"/>
      <c r="AP1350" s="201"/>
      <c r="AQ1350" s="201"/>
      <c r="AR1350" s="201"/>
      <c r="AS1350" s="201"/>
      <c r="AT1350" s="201"/>
      <c r="AU1350" s="201"/>
      <c r="AV1350" s="201"/>
      <c r="AW1350" s="201"/>
      <c r="AX1350" s="201"/>
      <c r="AY1350" s="201"/>
      <c r="AZ1350" s="201"/>
      <c r="BA1350" s="201"/>
      <c r="BB1350" s="201"/>
      <c r="BC1350" s="201"/>
    </row>
    <row r="1351" spans="34:55" ht="12.75">
      <c r="AH1351" s="164"/>
      <c r="AI1351" s="201"/>
      <c r="AJ1351" s="201"/>
      <c r="AK1351" s="201"/>
      <c r="AL1351" s="201"/>
      <c r="AM1351" s="201"/>
      <c r="AN1351" s="201"/>
      <c r="AO1351" s="201"/>
      <c r="AP1351" s="201"/>
      <c r="AQ1351" s="201"/>
      <c r="AR1351" s="201"/>
      <c r="AS1351" s="201"/>
      <c r="AT1351" s="201"/>
      <c r="AU1351" s="201"/>
      <c r="AV1351" s="201"/>
      <c r="AW1351" s="201"/>
      <c r="AX1351" s="201"/>
      <c r="AY1351" s="201"/>
      <c r="AZ1351" s="201"/>
      <c r="BA1351" s="201"/>
      <c r="BB1351" s="201"/>
      <c r="BC1351" s="201"/>
    </row>
    <row r="1352" spans="34:55" ht="12.75">
      <c r="AH1352" s="164"/>
      <c r="AI1352" s="201"/>
      <c r="AJ1352" s="201"/>
      <c r="AK1352" s="201"/>
      <c r="AL1352" s="201"/>
      <c r="AM1352" s="201"/>
      <c r="AN1352" s="201"/>
      <c r="AO1352" s="201"/>
      <c r="AP1352" s="201"/>
      <c r="AQ1352" s="201"/>
      <c r="AR1352" s="201"/>
      <c r="AS1352" s="201"/>
      <c r="AT1352" s="201"/>
      <c r="AU1352" s="201"/>
      <c r="AV1352" s="201"/>
      <c r="AW1352" s="201"/>
      <c r="AX1352" s="201"/>
      <c r="AY1352" s="201"/>
      <c r="AZ1352" s="201"/>
      <c r="BA1352" s="201"/>
      <c r="BB1352" s="201"/>
      <c r="BC1352" s="201"/>
    </row>
    <row r="1353" spans="34:55" ht="12.75">
      <c r="AH1353" s="164"/>
      <c r="AI1353" s="201"/>
      <c r="AJ1353" s="201"/>
      <c r="AK1353" s="201"/>
      <c r="AL1353" s="201"/>
      <c r="AM1353" s="201"/>
      <c r="AN1353" s="201"/>
      <c r="AO1353" s="201"/>
      <c r="AP1353" s="201"/>
      <c r="AQ1353" s="201"/>
      <c r="AR1353" s="201"/>
      <c r="AS1353" s="201"/>
      <c r="AT1353" s="201"/>
      <c r="AU1353" s="201"/>
      <c r="AV1353" s="201"/>
      <c r="AW1353" s="201"/>
      <c r="AX1353" s="201"/>
      <c r="AY1353" s="201"/>
      <c r="AZ1353" s="201"/>
      <c r="BA1353" s="201"/>
      <c r="BB1353" s="201"/>
      <c r="BC1353" s="201"/>
    </row>
    <row r="1354" spans="34:55" ht="12.75">
      <c r="AH1354" s="164"/>
      <c r="AI1354" s="201"/>
      <c r="AJ1354" s="201"/>
      <c r="AK1354" s="201"/>
      <c r="AL1354" s="201"/>
      <c r="AM1354" s="201"/>
      <c r="AN1354" s="201"/>
      <c r="AO1354" s="201"/>
      <c r="AP1354" s="201"/>
      <c r="AQ1354" s="201"/>
      <c r="AR1354" s="201"/>
      <c r="AS1354" s="201"/>
      <c r="AT1354" s="201"/>
      <c r="AU1354" s="201"/>
      <c r="AV1354" s="201"/>
      <c r="AW1354" s="201"/>
      <c r="AX1354" s="201"/>
      <c r="AY1354" s="201"/>
      <c r="AZ1354" s="201"/>
      <c r="BA1354" s="201"/>
      <c r="BB1354" s="201"/>
      <c r="BC1354" s="201"/>
    </row>
    <row r="1355" spans="34:55" ht="12.75">
      <c r="AH1355" s="164"/>
      <c r="AI1355" s="201"/>
      <c r="AJ1355" s="201"/>
      <c r="AK1355" s="201"/>
      <c r="AL1355" s="201"/>
      <c r="AM1355" s="201"/>
      <c r="AN1355" s="201"/>
      <c r="AO1355" s="201"/>
      <c r="AP1355" s="201"/>
      <c r="AQ1355" s="201"/>
      <c r="AR1355" s="201"/>
      <c r="AS1355" s="201"/>
      <c r="AT1355" s="201"/>
      <c r="AU1355" s="201"/>
      <c r="AV1355" s="201"/>
      <c r="AW1355" s="201"/>
      <c r="AX1355" s="201"/>
      <c r="AY1355" s="201"/>
      <c r="AZ1355" s="201"/>
      <c r="BA1355" s="201"/>
      <c r="BB1355" s="201"/>
      <c r="BC1355" s="201"/>
    </row>
    <row r="1356" spans="34:55" ht="12.75">
      <c r="AH1356" s="164"/>
      <c r="AI1356" s="201"/>
      <c r="AJ1356" s="201"/>
      <c r="AK1356" s="201"/>
      <c r="AL1356" s="201"/>
      <c r="AM1356" s="201"/>
      <c r="AN1356" s="201"/>
      <c r="AO1356" s="201"/>
      <c r="AP1356" s="201"/>
      <c r="AQ1356" s="201"/>
      <c r="AR1356" s="201"/>
      <c r="AS1356" s="201"/>
      <c r="AT1356" s="201"/>
      <c r="AU1356" s="201"/>
      <c r="AV1356" s="201"/>
      <c r="AW1356" s="201"/>
      <c r="AX1356" s="201"/>
      <c r="AY1356" s="201"/>
      <c r="AZ1356" s="201"/>
      <c r="BA1356" s="201"/>
      <c r="BB1356" s="201"/>
      <c r="BC1356" s="201"/>
    </row>
    <row r="1357" spans="34:55" ht="12.75">
      <c r="AH1357" s="164"/>
      <c r="AI1357" s="201"/>
      <c r="AJ1357" s="201"/>
      <c r="AK1357" s="201"/>
      <c r="AL1357" s="201"/>
      <c r="AM1357" s="201"/>
      <c r="AN1357" s="201"/>
      <c r="AO1357" s="201"/>
      <c r="AP1357" s="201"/>
      <c r="AQ1357" s="201"/>
      <c r="AR1357" s="201"/>
      <c r="AS1357" s="201"/>
      <c r="AT1357" s="201"/>
      <c r="AU1357" s="201"/>
      <c r="AV1357" s="201"/>
      <c r="AW1357" s="201"/>
      <c r="AX1357" s="201"/>
      <c r="AY1357" s="201"/>
      <c r="AZ1357" s="201"/>
      <c r="BA1357" s="201"/>
      <c r="BB1357" s="201"/>
      <c r="BC1357" s="201"/>
    </row>
    <row r="1358" spans="34:55" ht="12.75">
      <c r="AH1358" s="164"/>
      <c r="AI1358" s="201"/>
      <c r="AJ1358" s="201"/>
      <c r="AK1358" s="201"/>
      <c r="AL1358" s="201"/>
      <c r="AM1358" s="201"/>
      <c r="AN1358" s="201"/>
      <c r="AO1358" s="201"/>
      <c r="AP1358" s="201"/>
      <c r="AQ1358" s="201"/>
      <c r="AR1358" s="201"/>
      <c r="AS1358" s="201"/>
      <c r="AT1358" s="201"/>
      <c r="AU1358" s="201"/>
      <c r="AV1358" s="201"/>
      <c r="AW1358" s="201"/>
      <c r="AX1358" s="201"/>
      <c r="AY1358" s="201"/>
      <c r="AZ1358" s="201"/>
      <c r="BA1358" s="201"/>
      <c r="BB1358" s="201"/>
      <c r="BC1358" s="201"/>
    </row>
    <row r="1359" spans="34:55" ht="12.75">
      <c r="AH1359" s="164"/>
      <c r="AI1359" s="201"/>
      <c r="AJ1359" s="201"/>
      <c r="AK1359" s="201"/>
      <c r="AL1359" s="201"/>
      <c r="AM1359" s="201"/>
      <c r="AN1359" s="201"/>
      <c r="AO1359" s="201"/>
      <c r="AP1359" s="201"/>
      <c r="AQ1359" s="201"/>
      <c r="AR1359" s="201"/>
      <c r="AS1359" s="201"/>
      <c r="AT1359" s="201"/>
      <c r="AU1359" s="201"/>
      <c r="AV1359" s="201"/>
      <c r="AW1359" s="201"/>
      <c r="AX1359" s="201"/>
      <c r="AY1359" s="201"/>
      <c r="AZ1359" s="201"/>
      <c r="BA1359" s="201"/>
      <c r="BB1359" s="201"/>
      <c r="BC1359" s="201"/>
    </row>
    <row r="1360" spans="34:55" ht="12.75">
      <c r="AH1360" s="164"/>
      <c r="AI1360" s="201"/>
      <c r="AJ1360" s="201"/>
      <c r="AK1360" s="201"/>
      <c r="AL1360" s="201"/>
      <c r="AM1360" s="201"/>
      <c r="AN1360" s="201"/>
      <c r="AO1360" s="201"/>
      <c r="AP1360" s="201"/>
      <c r="AQ1360" s="201"/>
      <c r="AR1360" s="201"/>
      <c r="AS1360" s="201"/>
      <c r="AT1360" s="201"/>
      <c r="AU1360" s="201"/>
      <c r="AV1360" s="201"/>
      <c r="AW1360" s="201"/>
      <c r="AX1360" s="201"/>
      <c r="AY1360" s="201"/>
      <c r="AZ1360" s="201"/>
      <c r="BA1360" s="201"/>
      <c r="BB1360" s="201"/>
      <c r="BC1360" s="201"/>
    </row>
    <row r="1361" spans="34:55" ht="12.75">
      <c r="AH1361" s="164"/>
      <c r="AI1361" s="201"/>
      <c r="AJ1361" s="201"/>
      <c r="AK1361" s="201"/>
      <c r="AL1361" s="201"/>
      <c r="AM1361" s="201"/>
      <c r="AN1361" s="201"/>
      <c r="AO1361" s="201"/>
      <c r="AP1361" s="201"/>
      <c r="AQ1361" s="201"/>
      <c r="AR1361" s="201"/>
      <c r="AS1361" s="201"/>
      <c r="AT1361" s="201"/>
      <c r="AU1361" s="201"/>
      <c r="AV1361" s="201"/>
      <c r="AW1361" s="201"/>
      <c r="AX1361" s="201"/>
      <c r="AY1361" s="201"/>
      <c r="AZ1361" s="201"/>
      <c r="BA1361" s="201"/>
      <c r="BB1361" s="201"/>
      <c r="BC1361" s="201"/>
    </row>
    <row r="1362" spans="34:55" ht="12.75">
      <c r="AH1362" s="164"/>
      <c r="AI1362" s="201"/>
      <c r="AJ1362" s="201"/>
      <c r="AK1362" s="201"/>
      <c r="AL1362" s="201"/>
      <c r="AM1362" s="201"/>
      <c r="AN1362" s="201"/>
      <c r="AO1362" s="201"/>
      <c r="AP1362" s="201"/>
      <c r="AQ1362" s="201"/>
      <c r="AR1362" s="201"/>
      <c r="AS1362" s="201"/>
      <c r="AT1362" s="201"/>
      <c r="AU1362" s="201"/>
      <c r="AV1362" s="201"/>
      <c r="AW1362" s="201"/>
      <c r="AX1362" s="201"/>
      <c r="AY1362" s="201"/>
      <c r="AZ1362" s="201"/>
      <c r="BA1362" s="201"/>
      <c r="BB1362" s="201"/>
      <c r="BC1362" s="201"/>
    </row>
    <row r="1363" spans="34:55" ht="12.75">
      <c r="AH1363" s="164"/>
      <c r="AI1363" s="201"/>
      <c r="AJ1363" s="201"/>
      <c r="AK1363" s="201"/>
      <c r="AL1363" s="201"/>
      <c r="AM1363" s="201"/>
      <c r="AN1363" s="201"/>
      <c r="AO1363" s="201"/>
      <c r="AP1363" s="201"/>
      <c r="AQ1363" s="201"/>
      <c r="AR1363" s="201"/>
      <c r="AS1363" s="201"/>
      <c r="AT1363" s="201"/>
      <c r="AU1363" s="201"/>
      <c r="AV1363" s="201"/>
      <c r="AW1363" s="201"/>
      <c r="AX1363" s="201"/>
      <c r="AY1363" s="201"/>
      <c r="AZ1363" s="201"/>
      <c r="BA1363" s="201"/>
      <c r="BB1363" s="201"/>
      <c r="BC1363" s="201"/>
    </row>
    <row r="1364" spans="34:55" ht="12.75">
      <c r="AH1364" s="164"/>
      <c r="AI1364" s="201"/>
      <c r="AJ1364" s="201"/>
      <c r="AK1364" s="201"/>
      <c r="AL1364" s="201"/>
      <c r="AM1364" s="201"/>
      <c r="AN1364" s="201"/>
      <c r="AO1364" s="201"/>
      <c r="AP1364" s="201"/>
      <c r="AQ1364" s="201"/>
      <c r="AR1364" s="201"/>
      <c r="AS1364" s="201"/>
      <c r="AT1364" s="201"/>
      <c r="AU1364" s="201"/>
      <c r="AV1364" s="201"/>
      <c r="AW1364" s="201"/>
      <c r="AX1364" s="201"/>
      <c r="AY1364" s="201"/>
      <c r="AZ1364" s="201"/>
      <c r="BA1364" s="201"/>
      <c r="BB1364" s="201"/>
      <c r="BC1364" s="201"/>
    </row>
    <row r="1365" spans="34:55" ht="12.75">
      <c r="AH1365" s="164"/>
      <c r="AI1365" s="201"/>
      <c r="AJ1365" s="201"/>
      <c r="AK1365" s="201"/>
      <c r="AL1365" s="201"/>
      <c r="AM1365" s="201"/>
      <c r="AN1365" s="201"/>
      <c r="AO1365" s="201"/>
      <c r="AP1365" s="201"/>
      <c r="AQ1365" s="201"/>
      <c r="AR1365" s="201"/>
      <c r="AS1365" s="201"/>
      <c r="AT1365" s="201"/>
      <c r="AU1365" s="201"/>
      <c r="AV1365" s="201"/>
      <c r="AW1365" s="201"/>
      <c r="AX1365" s="201"/>
      <c r="AY1365" s="201"/>
      <c r="AZ1365" s="201"/>
      <c r="BA1365" s="201"/>
      <c r="BB1365" s="201"/>
      <c r="BC1365" s="201"/>
    </row>
    <row r="1366" spans="34:55" ht="12.75">
      <c r="AH1366" s="164"/>
      <c r="AI1366" s="201"/>
      <c r="AJ1366" s="201"/>
      <c r="AK1366" s="201"/>
      <c r="AL1366" s="201"/>
      <c r="AM1366" s="201"/>
      <c r="AN1366" s="201"/>
      <c r="AO1366" s="201"/>
      <c r="AP1366" s="201"/>
      <c r="AQ1366" s="201"/>
      <c r="AR1366" s="201"/>
      <c r="AS1366" s="201"/>
      <c r="AT1366" s="201"/>
      <c r="AU1366" s="201"/>
      <c r="AV1366" s="201"/>
      <c r="AW1366" s="201"/>
      <c r="AX1366" s="201"/>
      <c r="AY1366" s="201"/>
      <c r="AZ1366" s="201"/>
      <c r="BA1366" s="201"/>
      <c r="BB1366" s="201"/>
      <c r="BC1366" s="201"/>
    </row>
    <row r="1367" spans="34:55" ht="12.75">
      <c r="AH1367" s="164"/>
      <c r="AI1367" s="201"/>
      <c r="AJ1367" s="201"/>
      <c r="AK1367" s="201"/>
      <c r="AL1367" s="201"/>
      <c r="AM1367" s="201"/>
      <c r="AN1367" s="201"/>
      <c r="AO1367" s="201"/>
      <c r="AP1367" s="201"/>
      <c r="AQ1367" s="201"/>
      <c r="AR1367" s="201"/>
      <c r="AS1367" s="201"/>
      <c r="AT1367" s="201"/>
      <c r="AU1367" s="201"/>
      <c r="AV1367" s="201"/>
      <c r="AW1367" s="201"/>
      <c r="AX1367" s="201"/>
      <c r="AY1367" s="201"/>
      <c r="AZ1367" s="201"/>
      <c r="BA1367" s="201"/>
      <c r="BB1367" s="201"/>
      <c r="BC1367" s="201"/>
    </row>
    <row r="1368" spans="34:55" ht="12.75">
      <c r="AH1368" s="164"/>
      <c r="AI1368" s="201"/>
      <c r="AJ1368" s="201"/>
      <c r="AK1368" s="201"/>
      <c r="AL1368" s="201"/>
      <c r="AM1368" s="201"/>
      <c r="AN1368" s="201"/>
      <c r="AO1368" s="201"/>
      <c r="AP1368" s="201"/>
      <c r="AQ1368" s="201"/>
      <c r="AR1368" s="201"/>
      <c r="AS1368" s="201"/>
      <c r="AT1368" s="201"/>
      <c r="AU1368" s="201"/>
      <c r="AV1368" s="201"/>
      <c r="AW1368" s="201"/>
      <c r="AX1368" s="201"/>
      <c r="AY1368" s="201"/>
      <c r="AZ1368" s="201"/>
      <c r="BA1368" s="201"/>
      <c r="BB1368" s="201"/>
      <c r="BC1368" s="201"/>
    </row>
    <row r="1369" spans="34:55" ht="12.75">
      <c r="AH1369" s="164"/>
      <c r="AI1369" s="201"/>
      <c r="AJ1369" s="201"/>
      <c r="AK1369" s="201"/>
      <c r="AL1369" s="201"/>
      <c r="AM1369" s="201"/>
      <c r="AN1369" s="201"/>
      <c r="AO1369" s="201"/>
      <c r="AP1369" s="201"/>
      <c r="AQ1369" s="201"/>
      <c r="AR1369" s="201"/>
      <c r="AS1369" s="201"/>
      <c r="AT1369" s="201"/>
      <c r="AU1369" s="201"/>
      <c r="AV1369" s="201"/>
      <c r="AW1369" s="201"/>
      <c r="AX1369" s="201"/>
      <c r="AY1369" s="201"/>
      <c r="AZ1369" s="201"/>
      <c r="BA1369" s="201"/>
      <c r="BB1369" s="201"/>
      <c r="BC1369" s="201"/>
    </row>
    <row r="1370" spans="34:55" ht="12.75">
      <c r="AH1370" s="164"/>
      <c r="AI1370" s="201"/>
      <c r="AJ1370" s="201"/>
      <c r="AK1370" s="201"/>
      <c r="AL1370" s="201"/>
      <c r="AM1370" s="201"/>
      <c r="AN1370" s="201"/>
      <c r="AO1370" s="201"/>
      <c r="AP1370" s="201"/>
      <c r="AQ1370" s="201"/>
      <c r="AR1370" s="201"/>
      <c r="AS1370" s="201"/>
      <c r="AT1370" s="201"/>
      <c r="AU1370" s="201"/>
      <c r="AV1370" s="201"/>
      <c r="AW1370" s="201"/>
      <c r="AX1370" s="201"/>
      <c r="AY1370" s="201"/>
      <c r="AZ1370" s="201"/>
      <c r="BA1370" s="201"/>
      <c r="BB1370" s="201"/>
      <c r="BC1370" s="201"/>
    </row>
    <row r="1371" spans="34:55" ht="12.75">
      <c r="AH1371" s="164"/>
      <c r="AI1371" s="201"/>
      <c r="AJ1371" s="201"/>
      <c r="AK1371" s="201"/>
      <c r="AL1371" s="201"/>
      <c r="AM1371" s="201"/>
      <c r="AN1371" s="201"/>
      <c r="AO1371" s="201"/>
      <c r="AP1371" s="201"/>
      <c r="AQ1371" s="201"/>
      <c r="AR1371" s="201"/>
      <c r="AS1371" s="201"/>
      <c r="AT1371" s="201"/>
      <c r="AU1371" s="201"/>
      <c r="AV1371" s="201"/>
      <c r="AW1371" s="201"/>
      <c r="AX1371" s="201"/>
      <c r="AY1371" s="201"/>
      <c r="AZ1371" s="201"/>
      <c r="BA1371" s="201"/>
      <c r="BB1371" s="201"/>
      <c r="BC1371" s="201"/>
    </row>
    <row r="1372" spans="34:55" ht="12.75">
      <c r="AH1372" s="164"/>
      <c r="AI1372" s="201"/>
      <c r="AJ1372" s="201"/>
      <c r="AK1372" s="201"/>
      <c r="AL1372" s="201"/>
      <c r="AM1372" s="201"/>
      <c r="AN1372" s="201"/>
      <c r="AO1372" s="201"/>
      <c r="AP1372" s="201"/>
      <c r="AQ1372" s="201"/>
      <c r="AR1372" s="201"/>
      <c r="AS1372" s="201"/>
      <c r="AT1372" s="201"/>
      <c r="AU1372" s="201"/>
      <c r="AV1372" s="201"/>
      <c r="AW1372" s="201"/>
      <c r="AX1372" s="201"/>
      <c r="AY1372" s="201"/>
      <c r="AZ1372" s="201"/>
      <c r="BA1372" s="201"/>
      <c r="BB1372" s="201"/>
      <c r="BC1372" s="201"/>
    </row>
    <row r="1373" spans="34:55" ht="12.75">
      <c r="AH1373" s="164"/>
      <c r="AI1373" s="201"/>
      <c r="AJ1373" s="201"/>
      <c r="AK1373" s="201"/>
      <c r="AL1373" s="201"/>
      <c r="AM1373" s="201"/>
      <c r="AN1373" s="201"/>
      <c r="AO1373" s="201"/>
      <c r="AP1373" s="201"/>
      <c r="AQ1373" s="201"/>
      <c r="AR1373" s="201"/>
      <c r="AS1373" s="201"/>
      <c r="AT1373" s="201"/>
      <c r="AU1373" s="201"/>
      <c r="AV1373" s="201"/>
      <c r="AW1373" s="201"/>
      <c r="AX1373" s="201"/>
      <c r="AY1373" s="201"/>
      <c r="AZ1373" s="201"/>
      <c r="BA1373" s="201"/>
      <c r="BB1373" s="201"/>
      <c r="BC1373" s="201"/>
    </row>
    <row r="1374" spans="34:55" ht="12.75">
      <c r="AH1374" s="164"/>
      <c r="AI1374" s="201"/>
      <c r="AJ1374" s="201"/>
      <c r="AK1374" s="201"/>
      <c r="AL1374" s="201"/>
      <c r="AM1374" s="201"/>
      <c r="AN1374" s="201"/>
      <c r="AO1374" s="201"/>
      <c r="AP1374" s="201"/>
      <c r="AQ1374" s="201"/>
      <c r="AR1374" s="201"/>
      <c r="AS1374" s="201"/>
      <c r="AT1374" s="201"/>
      <c r="AU1374" s="201"/>
      <c r="AV1374" s="201"/>
      <c r="AW1374" s="201"/>
      <c r="AX1374" s="201"/>
      <c r="AY1374" s="201"/>
      <c r="AZ1374" s="201"/>
      <c r="BA1374" s="201"/>
      <c r="BB1374" s="201"/>
      <c r="BC1374" s="201"/>
    </row>
    <row r="1375" spans="34:55" ht="12.75">
      <c r="AH1375" s="164"/>
      <c r="AI1375" s="201"/>
      <c r="AJ1375" s="201"/>
      <c r="AK1375" s="201"/>
      <c r="AL1375" s="201"/>
      <c r="AM1375" s="201"/>
      <c r="AN1375" s="201"/>
      <c r="AO1375" s="201"/>
      <c r="AP1375" s="201"/>
      <c r="AQ1375" s="201"/>
      <c r="AR1375" s="201"/>
      <c r="AS1375" s="201"/>
      <c r="AT1375" s="201"/>
      <c r="AU1375" s="201"/>
      <c r="AV1375" s="201"/>
      <c r="AW1375" s="201"/>
      <c r="AX1375" s="201"/>
      <c r="AY1375" s="201"/>
      <c r="AZ1375" s="201"/>
      <c r="BA1375" s="201"/>
      <c r="BB1375" s="201"/>
      <c r="BC1375" s="201"/>
    </row>
    <row r="1376" spans="34:55" ht="12.75">
      <c r="AH1376" s="164"/>
      <c r="AI1376" s="201"/>
      <c r="AJ1376" s="201"/>
      <c r="AK1376" s="201"/>
      <c r="AL1376" s="201"/>
      <c r="AM1376" s="201"/>
      <c r="AN1376" s="201"/>
      <c r="AO1376" s="201"/>
      <c r="AP1376" s="201"/>
      <c r="AQ1376" s="201"/>
      <c r="AR1376" s="201"/>
      <c r="AS1376" s="201"/>
      <c r="AT1376" s="201"/>
      <c r="AU1376" s="201"/>
      <c r="AV1376" s="201"/>
      <c r="AW1376" s="201"/>
      <c r="AX1376" s="201"/>
      <c r="AY1376" s="201"/>
      <c r="AZ1376" s="201"/>
      <c r="BA1376" s="201"/>
      <c r="BB1376" s="201"/>
      <c r="BC1376" s="201"/>
    </row>
    <row r="1377" spans="34:55" ht="12.75">
      <c r="AH1377" s="164"/>
      <c r="AI1377" s="201"/>
      <c r="AJ1377" s="201"/>
      <c r="AK1377" s="201"/>
      <c r="AL1377" s="201"/>
      <c r="AM1377" s="201"/>
      <c r="AN1377" s="201"/>
      <c r="AO1377" s="201"/>
      <c r="AP1377" s="201"/>
      <c r="AQ1377" s="201"/>
      <c r="AR1377" s="201"/>
      <c r="AS1377" s="201"/>
      <c r="AT1377" s="201"/>
      <c r="AU1377" s="201"/>
      <c r="AV1377" s="201"/>
      <c r="AW1377" s="201"/>
      <c r="AX1377" s="201"/>
      <c r="AY1377" s="201"/>
      <c r="AZ1377" s="201"/>
      <c r="BA1377" s="201"/>
      <c r="BB1377" s="201"/>
      <c r="BC1377" s="201"/>
    </row>
    <row r="1378" spans="34:55" ht="12.75">
      <c r="AH1378" s="164"/>
      <c r="AI1378" s="201"/>
      <c r="AJ1378" s="201"/>
      <c r="AK1378" s="201"/>
      <c r="AL1378" s="201"/>
      <c r="AM1378" s="201"/>
      <c r="AN1378" s="201"/>
      <c r="AO1378" s="201"/>
      <c r="AP1378" s="201"/>
      <c r="AQ1378" s="201"/>
      <c r="AR1378" s="201"/>
      <c r="AS1378" s="201"/>
      <c r="AT1378" s="201"/>
      <c r="AU1378" s="201"/>
      <c r="AV1378" s="201"/>
      <c r="AW1378" s="201"/>
      <c r="AX1378" s="201"/>
      <c r="AY1378" s="201"/>
      <c r="AZ1378" s="201"/>
      <c r="BA1378" s="201"/>
      <c r="BB1378" s="201"/>
      <c r="BC1378" s="201"/>
    </row>
    <row r="1379" spans="34:55" ht="12.75">
      <c r="AH1379" s="164"/>
      <c r="AI1379" s="201"/>
      <c r="AJ1379" s="201"/>
      <c r="AK1379" s="201"/>
      <c r="AL1379" s="201"/>
      <c r="AM1379" s="201"/>
      <c r="AN1379" s="201"/>
      <c r="AO1379" s="201"/>
      <c r="AP1379" s="201"/>
      <c r="AQ1379" s="201"/>
      <c r="AR1379" s="201"/>
      <c r="AS1379" s="201"/>
      <c r="AT1379" s="201"/>
      <c r="AU1379" s="201"/>
      <c r="AV1379" s="201"/>
      <c r="AW1379" s="201"/>
      <c r="AX1379" s="201"/>
      <c r="AY1379" s="201"/>
      <c r="AZ1379" s="201"/>
      <c r="BA1379" s="201"/>
      <c r="BB1379" s="201"/>
      <c r="BC1379" s="201"/>
    </row>
    <row r="1380" spans="34:55" ht="12.75">
      <c r="AH1380" s="164"/>
      <c r="AI1380" s="201"/>
      <c r="AJ1380" s="201"/>
      <c r="AK1380" s="201"/>
      <c r="AL1380" s="201"/>
      <c r="AM1380" s="201"/>
      <c r="AN1380" s="201"/>
      <c r="AO1380" s="201"/>
      <c r="AP1380" s="201"/>
      <c r="AQ1380" s="201"/>
      <c r="AR1380" s="201"/>
      <c r="AS1380" s="201"/>
      <c r="AT1380" s="201"/>
      <c r="AU1380" s="201"/>
      <c r="AV1380" s="201"/>
      <c r="AW1380" s="201"/>
      <c r="AX1380" s="201"/>
      <c r="AY1380" s="201"/>
      <c r="AZ1380" s="201"/>
      <c r="BA1380" s="201"/>
      <c r="BB1380" s="201"/>
      <c r="BC1380" s="201"/>
    </row>
    <row r="1381" spans="34:55" ht="12.75">
      <c r="AH1381" s="164"/>
      <c r="AI1381" s="201"/>
      <c r="AJ1381" s="201"/>
      <c r="AK1381" s="201"/>
      <c r="AL1381" s="201"/>
      <c r="AM1381" s="201"/>
      <c r="AN1381" s="201"/>
      <c r="AO1381" s="201"/>
      <c r="AP1381" s="201"/>
      <c r="AQ1381" s="201"/>
      <c r="AR1381" s="201"/>
      <c r="AS1381" s="201"/>
      <c r="AT1381" s="201"/>
      <c r="AU1381" s="201"/>
      <c r="AV1381" s="201"/>
      <c r="AW1381" s="201"/>
      <c r="AX1381" s="201"/>
      <c r="AY1381" s="201"/>
      <c r="AZ1381" s="201"/>
      <c r="BA1381" s="201"/>
      <c r="BB1381" s="201"/>
      <c r="BC1381" s="201"/>
    </row>
    <row r="1382" spans="34:55" ht="12.75">
      <c r="AH1382" s="164"/>
      <c r="AI1382" s="201"/>
      <c r="AJ1382" s="201"/>
      <c r="AK1382" s="201"/>
      <c r="AL1382" s="201"/>
      <c r="AM1382" s="201"/>
      <c r="AN1382" s="201"/>
      <c r="AO1382" s="201"/>
      <c r="AP1382" s="201"/>
      <c r="AQ1382" s="201"/>
      <c r="AR1382" s="201"/>
      <c r="AS1382" s="201"/>
      <c r="AT1382" s="201"/>
      <c r="AU1382" s="201"/>
      <c r="AV1382" s="201"/>
      <c r="AW1382" s="201"/>
      <c r="AX1382" s="201"/>
      <c r="AY1382" s="201"/>
      <c r="AZ1382" s="201"/>
      <c r="BA1382" s="201"/>
      <c r="BB1382" s="201"/>
      <c r="BC1382" s="201"/>
    </row>
    <row r="1383" spans="34:55" ht="12.75">
      <c r="AH1383" s="164"/>
      <c r="AI1383" s="201"/>
      <c r="AJ1383" s="201"/>
      <c r="AK1383" s="201"/>
      <c r="AL1383" s="201"/>
      <c r="AM1383" s="201"/>
      <c r="AN1383" s="201"/>
      <c r="AO1383" s="201"/>
      <c r="AP1383" s="201"/>
      <c r="AQ1383" s="201"/>
      <c r="AR1383" s="201"/>
      <c r="AS1383" s="201"/>
      <c r="AT1383" s="201"/>
      <c r="AU1383" s="201"/>
      <c r="AV1383" s="201"/>
      <c r="AW1383" s="201"/>
      <c r="AX1383" s="201"/>
      <c r="AY1383" s="201"/>
      <c r="AZ1383" s="201"/>
      <c r="BA1383" s="201"/>
      <c r="BB1383" s="201"/>
      <c r="BC1383" s="201"/>
    </row>
    <row r="1384" spans="34:55" ht="12.75">
      <c r="AH1384" s="164"/>
      <c r="AI1384" s="201"/>
      <c r="AJ1384" s="201"/>
      <c r="AK1384" s="201"/>
      <c r="AL1384" s="201"/>
      <c r="AM1384" s="201"/>
      <c r="AN1384" s="201"/>
      <c r="AO1384" s="201"/>
      <c r="AP1384" s="201"/>
      <c r="AQ1384" s="201"/>
      <c r="AR1384" s="201"/>
      <c r="AS1384" s="201"/>
      <c r="AT1384" s="201"/>
      <c r="AU1384" s="201"/>
      <c r="AV1384" s="201"/>
      <c r="AW1384" s="201"/>
      <c r="AX1384" s="201"/>
      <c r="AY1384" s="201"/>
      <c r="AZ1384" s="201"/>
      <c r="BA1384" s="201"/>
      <c r="BB1384" s="201"/>
      <c r="BC1384" s="201"/>
    </row>
    <row r="1385" spans="34:55" ht="12.75">
      <c r="AH1385" s="164"/>
      <c r="AI1385" s="201"/>
      <c r="AJ1385" s="201"/>
      <c r="AK1385" s="201"/>
      <c r="AL1385" s="201"/>
      <c r="AM1385" s="201"/>
      <c r="AN1385" s="201"/>
      <c r="AO1385" s="201"/>
      <c r="AP1385" s="201"/>
      <c r="AQ1385" s="201"/>
      <c r="AR1385" s="201"/>
      <c r="AS1385" s="201"/>
      <c r="AT1385" s="201"/>
      <c r="AU1385" s="201"/>
      <c r="AV1385" s="201"/>
      <c r="AW1385" s="201"/>
      <c r="AX1385" s="201"/>
      <c r="AY1385" s="201"/>
      <c r="AZ1385" s="201"/>
      <c r="BA1385" s="201"/>
      <c r="BB1385" s="201"/>
      <c r="BC1385" s="201"/>
    </row>
    <row r="1386" spans="34:55" ht="12.75">
      <c r="AH1386" s="164"/>
      <c r="AI1386" s="201"/>
      <c r="AJ1386" s="201"/>
      <c r="AK1386" s="201"/>
      <c r="AL1386" s="201"/>
      <c r="AM1386" s="201"/>
      <c r="AN1386" s="201"/>
      <c r="AO1386" s="201"/>
      <c r="AP1386" s="201"/>
      <c r="AQ1386" s="201"/>
      <c r="AR1386" s="201"/>
      <c r="AS1386" s="201"/>
      <c r="AT1386" s="201"/>
      <c r="AU1386" s="201"/>
      <c r="AV1386" s="201"/>
      <c r="AW1386" s="201"/>
      <c r="AX1386" s="201"/>
      <c r="AY1386" s="201"/>
      <c r="AZ1386" s="201"/>
      <c r="BA1386" s="201"/>
      <c r="BB1386" s="201"/>
      <c r="BC1386" s="201"/>
    </row>
    <row r="1387" spans="34:55" ht="12.75">
      <c r="AH1387" s="164"/>
      <c r="AI1387" s="201"/>
      <c r="AJ1387" s="201"/>
      <c r="AK1387" s="201"/>
      <c r="AL1387" s="201"/>
      <c r="AM1387" s="201"/>
      <c r="AN1387" s="201"/>
      <c r="AO1387" s="201"/>
      <c r="AP1387" s="201"/>
      <c r="AQ1387" s="201"/>
      <c r="AR1387" s="201"/>
      <c r="AS1387" s="201"/>
      <c r="AT1387" s="201"/>
      <c r="AU1387" s="201"/>
      <c r="AV1387" s="201"/>
      <c r="AW1387" s="201"/>
      <c r="AX1387" s="201"/>
      <c r="AY1387" s="201"/>
      <c r="AZ1387" s="201"/>
      <c r="BA1387" s="201"/>
      <c r="BB1387" s="201"/>
      <c r="BC1387" s="201"/>
    </row>
    <row r="1388" spans="34:55" ht="12.75">
      <c r="AH1388" s="164"/>
      <c r="AI1388" s="201"/>
      <c r="AJ1388" s="201"/>
      <c r="AK1388" s="201"/>
      <c r="AL1388" s="201"/>
      <c r="AM1388" s="201"/>
      <c r="AN1388" s="201"/>
      <c r="AO1388" s="201"/>
      <c r="AP1388" s="201"/>
      <c r="AQ1388" s="201"/>
      <c r="AR1388" s="201"/>
      <c r="AS1388" s="201"/>
      <c r="AT1388" s="201"/>
      <c r="AU1388" s="201"/>
      <c r="AV1388" s="201"/>
      <c r="AW1388" s="201"/>
      <c r="AX1388" s="201"/>
      <c r="AY1388" s="201"/>
      <c r="AZ1388" s="201"/>
      <c r="BA1388" s="201"/>
      <c r="BB1388" s="201"/>
      <c r="BC1388" s="201"/>
    </row>
    <row r="1389" spans="34:55" ht="12.75">
      <c r="AH1389" s="164"/>
      <c r="AI1389" s="201"/>
      <c r="AJ1389" s="201"/>
      <c r="AK1389" s="201"/>
      <c r="AL1389" s="201"/>
      <c r="AM1389" s="201"/>
      <c r="AN1389" s="201"/>
      <c r="AO1389" s="201"/>
      <c r="AP1389" s="201"/>
      <c r="AQ1389" s="201"/>
      <c r="AR1389" s="201"/>
      <c r="AS1389" s="201"/>
      <c r="AT1389" s="201"/>
      <c r="AU1389" s="201"/>
      <c r="AV1389" s="201"/>
      <c r="AW1389" s="201"/>
      <c r="AX1389" s="201"/>
      <c r="AY1389" s="201"/>
      <c r="AZ1389" s="201"/>
      <c r="BA1389" s="201"/>
      <c r="BB1389" s="201"/>
      <c r="BC1389" s="201"/>
    </row>
    <row r="1390" spans="34:55" ht="12.75">
      <c r="AH1390" s="164"/>
      <c r="AI1390" s="201"/>
      <c r="AJ1390" s="201"/>
      <c r="AK1390" s="201"/>
      <c r="AL1390" s="201"/>
      <c r="AM1390" s="201"/>
      <c r="AN1390" s="201"/>
      <c r="AO1390" s="201"/>
      <c r="AP1390" s="201"/>
      <c r="AQ1390" s="201"/>
      <c r="AR1390" s="201"/>
      <c r="AS1390" s="201"/>
      <c r="AT1390" s="201"/>
      <c r="AU1390" s="201"/>
      <c r="AV1390" s="201"/>
      <c r="AW1390" s="201"/>
      <c r="AX1390" s="201"/>
      <c r="AY1390" s="201"/>
      <c r="AZ1390" s="201"/>
      <c r="BA1390" s="201"/>
      <c r="BB1390" s="201"/>
      <c r="BC1390" s="201"/>
    </row>
    <row r="1391" spans="34:55" ht="12.75">
      <c r="AH1391" s="164"/>
      <c r="AI1391" s="201"/>
      <c r="AJ1391" s="201"/>
      <c r="AK1391" s="201"/>
      <c r="AL1391" s="201"/>
      <c r="AM1391" s="201"/>
      <c r="AN1391" s="201"/>
      <c r="AO1391" s="201"/>
      <c r="AP1391" s="201"/>
      <c r="AQ1391" s="201"/>
      <c r="AR1391" s="201"/>
      <c r="AS1391" s="201"/>
      <c r="AT1391" s="201"/>
      <c r="AU1391" s="201"/>
      <c r="AV1391" s="201"/>
      <c r="AW1391" s="201"/>
      <c r="AX1391" s="201"/>
      <c r="AY1391" s="201"/>
      <c r="AZ1391" s="201"/>
      <c r="BA1391" s="201"/>
      <c r="BB1391" s="201"/>
      <c r="BC1391" s="201"/>
    </row>
    <row r="1392" spans="34:55" ht="12.75">
      <c r="AH1392" s="164"/>
      <c r="AI1392" s="201"/>
      <c r="AJ1392" s="201"/>
      <c r="AK1392" s="201"/>
      <c r="AL1392" s="201"/>
      <c r="AM1392" s="201"/>
      <c r="AN1392" s="201"/>
      <c r="AO1392" s="201"/>
      <c r="AP1392" s="201"/>
      <c r="AQ1392" s="201"/>
      <c r="AR1392" s="201"/>
      <c r="AS1392" s="201"/>
      <c r="AT1392" s="201"/>
      <c r="AU1392" s="201"/>
      <c r="AV1392" s="201"/>
      <c r="AW1392" s="201"/>
      <c r="AX1392" s="201"/>
      <c r="AY1392" s="201"/>
      <c r="AZ1392" s="201"/>
      <c r="BA1392" s="201"/>
      <c r="BB1392" s="201"/>
      <c r="BC1392" s="201"/>
    </row>
    <row r="1393" spans="34:55" ht="12.75">
      <c r="AH1393" s="164"/>
      <c r="AI1393" s="201"/>
      <c r="AJ1393" s="201"/>
      <c r="AK1393" s="201"/>
      <c r="AL1393" s="201"/>
      <c r="AM1393" s="201"/>
      <c r="AN1393" s="201"/>
      <c r="AO1393" s="201"/>
      <c r="AP1393" s="201"/>
      <c r="AQ1393" s="201"/>
      <c r="AR1393" s="201"/>
      <c r="AS1393" s="201"/>
      <c r="AT1393" s="201"/>
      <c r="AU1393" s="201"/>
      <c r="AV1393" s="201"/>
      <c r="AW1393" s="201"/>
      <c r="AX1393" s="201"/>
      <c r="AY1393" s="201"/>
      <c r="AZ1393" s="201"/>
      <c r="BA1393" s="201"/>
      <c r="BB1393" s="201"/>
      <c r="BC1393" s="201"/>
    </row>
    <row r="1394" spans="34:55" ht="12.75">
      <c r="AH1394" s="164"/>
      <c r="AI1394" s="201"/>
      <c r="AJ1394" s="201"/>
      <c r="AK1394" s="201"/>
      <c r="AL1394" s="201"/>
      <c r="AM1394" s="201"/>
      <c r="AN1394" s="201"/>
      <c r="AO1394" s="201"/>
      <c r="AP1394" s="201"/>
      <c r="AQ1394" s="201"/>
      <c r="AR1394" s="201"/>
      <c r="AS1394" s="201"/>
      <c r="AT1394" s="201"/>
      <c r="AU1394" s="201"/>
      <c r="AV1394" s="201"/>
      <c r="AW1394" s="201"/>
      <c r="AX1394" s="201"/>
      <c r="AY1394" s="201"/>
      <c r="AZ1394" s="201"/>
      <c r="BA1394" s="201"/>
      <c r="BB1394" s="201"/>
      <c r="BC1394" s="201"/>
    </row>
    <row r="1395" spans="34:55" ht="12.75">
      <c r="AH1395" s="164"/>
      <c r="AI1395" s="201"/>
      <c r="AJ1395" s="201"/>
      <c r="AK1395" s="201"/>
      <c r="AL1395" s="201"/>
      <c r="AM1395" s="201"/>
      <c r="AN1395" s="201"/>
      <c r="AO1395" s="201"/>
      <c r="AP1395" s="201"/>
      <c r="AQ1395" s="201"/>
      <c r="AR1395" s="201"/>
      <c r="AS1395" s="201"/>
      <c r="AT1395" s="201"/>
      <c r="AU1395" s="201"/>
      <c r="AV1395" s="201"/>
      <c r="AW1395" s="201"/>
      <c r="AX1395" s="201"/>
      <c r="AY1395" s="201"/>
      <c r="AZ1395" s="201"/>
      <c r="BA1395" s="201"/>
      <c r="BB1395" s="201"/>
      <c r="BC1395" s="201"/>
    </row>
    <row r="1396" spans="34:55" ht="12.75">
      <c r="AH1396" s="164"/>
      <c r="AI1396" s="201"/>
      <c r="AJ1396" s="201"/>
      <c r="AK1396" s="201"/>
      <c r="AL1396" s="201"/>
      <c r="AM1396" s="201"/>
      <c r="AN1396" s="201"/>
      <c r="AO1396" s="201"/>
      <c r="AP1396" s="201"/>
      <c r="AQ1396" s="201"/>
      <c r="AR1396" s="201"/>
      <c r="AS1396" s="201"/>
      <c r="AT1396" s="201"/>
      <c r="AU1396" s="201"/>
      <c r="AV1396" s="201"/>
      <c r="AW1396" s="201"/>
      <c r="AX1396" s="201"/>
      <c r="AY1396" s="201"/>
      <c r="AZ1396" s="201"/>
      <c r="BA1396" s="201"/>
      <c r="BB1396" s="201"/>
      <c r="BC1396" s="201"/>
    </row>
    <row r="1397" spans="34:55" ht="12.75">
      <c r="AH1397" s="164"/>
      <c r="AI1397" s="201"/>
      <c r="AJ1397" s="201"/>
      <c r="AK1397" s="201"/>
      <c r="AL1397" s="201"/>
      <c r="AM1397" s="201"/>
      <c r="AN1397" s="201"/>
      <c r="AO1397" s="201"/>
      <c r="AP1397" s="201"/>
      <c r="AQ1397" s="201"/>
      <c r="AR1397" s="201"/>
      <c r="AS1397" s="201"/>
      <c r="AT1397" s="201"/>
      <c r="AU1397" s="201"/>
      <c r="AV1397" s="201"/>
      <c r="AW1397" s="201"/>
      <c r="AX1397" s="201"/>
      <c r="AY1397" s="201"/>
      <c r="AZ1397" s="201"/>
      <c r="BA1397" s="201"/>
      <c r="BB1397" s="201"/>
      <c r="BC1397" s="201"/>
    </row>
    <row r="1398" spans="34:55" ht="12.75">
      <c r="AH1398" s="164"/>
      <c r="AI1398" s="201"/>
      <c r="AJ1398" s="201"/>
      <c r="AK1398" s="201"/>
      <c r="AL1398" s="201"/>
      <c r="AM1398" s="201"/>
      <c r="AN1398" s="201"/>
      <c r="AO1398" s="201"/>
      <c r="AP1398" s="201"/>
      <c r="AQ1398" s="201"/>
      <c r="AR1398" s="201"/>
      <c r="AS1398" s="201"/>
      <c r="AT1398" s="201"/>
      <c r="AU1398" s="201"/>
      <c r="AV1398" s="201"/>
      <c r="AW1398" s="201"/>
      <c r="AX1398" s="201"/>
      <c r="AY1398" s="201"/>
      <c r="AZ1398" s="201"/>
      <c r="BA1398" s="201"/>
      <c r="BB1398" s="201"/>
      <c r="BC1398" s="201"/>
    </row>
    <row r="1399" spans="34:55" ht="12.75">
      <c r="AH1399" s="164"/>
      <c r="AI1399" s="201"/>
      <c r="AJ1399" s="201"/>
      <c r="AK1399" s="201"/>
      <c r="AL1399" s="201"/>
      <c r="AM1399" s="201"/>
      <c r="AN1399" s="201"/>
      <c r="AO1399" s="201"/>
      <c r="AP1399" s="201"/>
      <c r="AQ1399" s="201"/>
      <c r="AR1399" s="201"/>
      <c r="AS1399" s="201"/>
      <c r="AT1399" s="201"/>
      <c r="AU1399" s="201"/>
      <c r="AV1399" s="201"/>
      <c r="AW1399" s="201"/>
      <c r="AX1399" s="201"/>
      <c r="AY1399" s="201"/>
      <c r="AZ1399" s="201"/>
      <c r="BA1399" s="201"/>
      <c r="BB1399" s="201"/>
      <c r="BC1399" s="201"/>
    </row>
    <row r="1400" spans="34:55" ht="12.75">
      <c r="AH1400" s="164"/>
      <c r="AI1400" s="201"/>
      <c r="AJ1400" s="201"/>
      <c r="AK1400" s="201"/>
      <c r="AL1400" s="201"/>
      <c r="AM1400" s="201"/>
      <c r="AN1400" s="201"/>
      <c r="AO1400" s="201"/>
      <c r="AP1400" s="201"/>
      <c r="AQ1400" s="201"/>
      <c r="AR1400" s="201"/>
      <c r="AS1400" s="201"/>
      <c r="AT1400" s="201"/>
      <c r="AU1400" s="201"/>
      <c r="AV1400" s="201"/>
      <c r="AW1400" s="201"/>
      <c r="AX1400" s="201"/>
      <c r="AY1400" s="201"/>
      <c r="AZ1400" s="201"/>
      <c r="BA1400" s="201"/>
      <c r="BB1400" s="201"/>
      <c r="BC1400" s="201"/>
    </row>
    <row r="1401" spans="34:55" ht="12.75">
      <c r="AH1401" s="164"/>
      <c r="AI1401" s="201"/>
      <c r="AJ1401" s="201"/>
      <c r="AK1401" s="201"/>
      <c r="AL1401" s="201"/>
      <c r="AM1401" s="201"/>
      <c r="AN1401" s="201"/>
      <c r="AO1401" s="201"/>
      <c r="AP1401" s="201"/>
      <c r="AQ1401" s="201"/>
      <c r="AR1401" s="201"/>
      <c r="AS1401" s="201"/>
      <c r="AT1401" s="201"/>
      <c r="AU1401" s="201"/>
      <c r="AV1401" s="201"/>
      <c r="AW1401" s="201"/>
      <c r="AX1401" s="201"/>
      <c r="AY1401" s="201"/>
      <c r="AZ1401" s="201"/>
      <c r="BA1401" s="201"/>
      <c r="BB1401" s="201"/>
      <c r="BC1401" s="201"/>
    </row>
    <row r="1402" spans="34:55" ht="12.75">
      <c r="AH1402" s="164"/>
      <c r="AI1402" s="201"/>
      <c r="AJ1402" s="201"/>
      <c r="AK1402" s="201"/>
      <c r="AL1402" s="201"/>
      <c r="AM1402" s="201"/>
      <c r="AN1402" s="201"/>
      <c r="AO1402" s="201"/>
      <c r="AP1402" s="201"/>
      <c r="AQ1402" s="201"/>
      <c r="AR1402" s="201"/>
      <c r="AS1402" s="201"/>
      <c r="AT1402" s="201"/>
      <c r="AU1402" s="201"/>
      <c r="AV1402" s="201"/>
      <c r="AW1402" s="201"/>
      <c r="AX1402" s="201"/>
      <c r="AY1402" s="201"/>
      <c r="AZ1402" s="201"/>
      <c r="BA1402" s="201"/>
      <c r="BB1402" s="201"/>
      <c r="BC1402" s="201"/>
    </row>
    <row r="1403" spans="34:55" ht="12.75">
      <c r="AH1403" s="164"/>
      <c r="AI1403" s="201"/>
      <c r="AJ1403" s="201"/>
      <c r="AK1403" s="201"/>
      <c r="AL1403" s="201"/>
      <c r="AM1403" s="201"/>
      <c r="AN1403" s="201"/>
      <c r="AO1403" s="201"/>
      <c r="AP1403" s="201"/>
      <c r="AQ1403" s="201"/>
      <c r="AR1403" s="201"/>
      <c r="AS1403" s="201"/>
      <c r="AT1403" s="201"/>
      <c r="AU1403" s="201"/>
      <c r="AV1403" s="201"/>
      <c r="AW1403" s="201"/>
      <c r="AX1403" s="201"/>
      <c r="AY1403" s="201"/>
      <c r="AZ1403" s="201"/>
      <c r="BA1403" s="201"/>
      <c r="BB1403" s="201"/>
      <c r="BC1403" s="201"/>
    </row>
    <row r="1404" spans="34:55" ht="12.75">
      <c r="AH1404" s="164"/>
      <c r="AI1404" s="201"/>
      <c r="AJ1404" s="201"/>
      <c r="AK1404" s="201"/>
      <c r="AL1404" s="201"/>
      <c r="AM1404" s="201"/>
      <c r="AN1404" s="201"/>
      <c r="AO1404" s="201"/>
      <c r="AP1404" s="201"/>
      <c r="AQ1404" s="201"/>
      <c r="AR1404" s="201"/>
      <c r="AS1404" s="201"/>
      <c r="AT1404" s="201"/>
      <c r="AU1404" s="201"/>
      <c r="AV1404" s="201"/>
      <c r="AW1404" s="201"/>
      <c r="AX1404" s="201"/>
      <c r="AY1404" s="201"/>
      <c r="AZ1404" s="201"/>
      <c r="BA1404" s="201"/>
      <c r="BB1404" s="201"/>
      <c r="BC1404" s="201"/>
    </row>
    <row r="1405" spans="34:55" ht="12.75">
      <c r="AH1405" s="164"/>
      <c r="AI1405" s="201"/>
      <c r="AJ1405" s="201"/>
      <c r="AK1405" s="201"/>
      <c r="AL1405" s="201"/>
      <c r="AM1405" s="201"/>
      <c r="AN1405" s="201"/>
      <c r="AO1405" s="201"/>
      <c r="AP1405" s="201"/>
      <c r="AQ1405" s="201"/>
      <c r="AR1405" s="201"/>
      <c r="AS1405" s="201"/>
      <c r="AT1405" s="201"/>
      <c r="AU1405" s="201"/>
      <c r="AV1405" s="201"/>
      <c r="AW1405" s="201"/>
      <c r="AX1405" s="201"/>
      <c r="AY1405" s="201"/>
      <c r="AZ1405" s="201"/>
      <c r="BA1405" s="201"/>
      <c r="BB1405" s="201"/>
      <c r="BC1405" s="201"/>
    </row>
    <row r="1406" spans="34:55" ht="12.75">
      <c r="AH1406" s="164"/>
      <c r="AI1406" s="201"/>
      <c r="AJ1406" s="201"/>
      <c r="AK1406" s="201"/>
      <c r="AL1406" s="201"/>
      <c r="AM1406" s="201"/>
      <c r="AN1406" s="201"/>
      <c r="AO1406" s="201"/>
      <c r="AP1406" s="201"/>
      <c r="AQ1406" s="201"/>
      <c r="AR1406" s="201"/>
      <c r="AS1406" s="201"/>
      <c r="AT1406" s="201"/>
      <c r="AU1406" s="201"/>
      <c r="AV1406" s="201"/>
      <c r="AW1406" s="201"/>
      <c r="AX1406" s="201"/>
      <c r="AY1406" s="201"/>
      <c r="AZ1406" s="201"/>
      <c r="BA1406" s="201"/>
      <c r="BB1406" s="201"/>
      <c r="BC1406" s="201"/>
    </row>
    <row r="1407" spans="34:55" ht="12.75">
      <c r="AH1407" s="164"/>
      <c r="AI1407" s="201"/>
      <c r="AJ1407" s="201"/>
      <c r="AK1407" s="201"/>
      <c r="AL1407" s="201"/>
      <c r="AM1407" s="201"/>
      <c r="AN1407" s="201"/>
      <c r="AO1407" s="201"/>
      <c r="AP1407" s="201"/>
      <c r="AQ1407" s="201"/>
      <c r="AR1407" s="201"/>
      <c r="AS1407" s="201"/>
      <c r="AT1407" s="201"/>
      <c r="AU1407" s="201"/>
      <c r="AV1407" s="201"/>
      <c r="AW1407" s="201"/>
      <c r="AX1407" s="201"/>
      <c r="AY1407" s="201"/>
      <c r="AZ1407" s="201"/>
      <c r="BA1407" s="201"/>
      <c r="BB1407" s="201"/>
      <c r="BC1407" s="201"/>
    </row>
    <row r="1408" spans="34:55" ht="12.75">
      <c r="AH1408" s="164"/>
      <c r="AI1408" s="201"/>
      <c r="AJ1408" s="201"/>
      <c r="AK1408" s="201"/>
      <c r="AL1408" s="201"/>
      <c r="AM1408" s="201"/>
      <c r="AN1408" s="201"/>
      <c r="AO1408" s="201"/>
      <c r="AP1408" s="201"/>
      <c r="AQ1408" s="201"/>
      <c r="AR1408" s="201"/>
      <c r="AS1408" s="201"/>
      <c r="AT1408" s="201"/>
      <c r="AU1408" s="201"/>
      <c r="AV1408" s="201"/>
      <c r="AW1408" s="201"/>
      <c r="AX1408" s="201"/>
      <c r="AY1408" s="201"/>
      <c r="AZ1408" s="201"/>
      <c r="BA1408" s="201"/>
      <c r="BB1408" s="201"/>
      <c r="BC1408" s="201"/>
    </row>
    <row r="1409" spans="34:55" ht="12.75">
      <c r="AH1409" s="164"/>
      <c r="AI1409" s="201"/>
      <c r="AJ1409" s="201"/>
      <c r="AK1409" s="201"/>
      <c r="AL1409" s="201"/>
      <c r="AM1409" s="201"/>
      <c r="AN1409" s="201"/>
      <c r="AO1409" s="201"/>
      <c r="AP1409" s="201"/>
      <c r="AQ1409" s="201"/>
      <c r="AR1409" s="201"/>
      <c r="AS1409" s="201"/>
      <c r="AT1409" s="201"/>
      <c r="AU1409" s="201"/>
      <c r="AV1409" s="201"/>
      <c r="AW1409" s="201"/>
      <c r="AX1409" s="201"/>
      <c r="AY1409" s="201"/>
      <c r="AZ1409" s="201"/>
      <c r="BA1409" s="201"/>
      <c r="BB1409" s="201"/>
      <c r="BC1409" s="201"/>
    </row>
    <row r="1410" spans="34:55" ht="12.75">
      <c r="AH1410" s="164"/>
      <c r="AI1410" s="201"/>
      <c r="AJ1410" s="201"/>
      <c r="AK1410" s="201"/>
      <c r="AL1410" s="201"/>
      <c r="AM1410" s="201"/>
      <c r="AN1410" s="201"/>
      <c r="AO1410" s="201"/>
      <c r="AP1410" s="201"/>
      <c r="AQ1410" s="201"/>
      <c r="AR1410" s="201"/>
      <c r="AS1410" s="201"/>
      <c r="AT1410" s="201"/>
      <c r="AU1410" s="201"/>
      <c r="AV1410" s="201"/>
      <c r="AW1410" s="201"/>
      <c r="AX1410" s="201"/>
      <c r="AY1410" s="201"/>
      <c r="AZ1410" s="201"/>
      <c r="BA1410" s="201"/>
      <c r="BB1410" s="201"/>
      <c r="BC1410" s="201"/>
    </row>
    <row r="1411" spans="34:55" ht="12.75">
      <c r="AH1411" s="164"/>
      <c r="AI1411" s="201"/>
      <c r="AJ1411" s="201"/>
      <c r="AK1411" s="201"/>
      <c r="AL1411" s="201"/>
      <c r="AM1411" s="201"/>
      <c r="AN1411" s="201"/>
      <c r="AO1411" s="201"/>
      <c r="AP1411" s="201"/>
      <c r="AQ1411" s="201"/>
      <c r="AR1411" s="201"/>
      <c r="AS1411" s="201"/>
      <c r="AT1411" s="201"/>
      <c r="AU1411" s="201"/>
      <c r="AV1411" s="201"/>
      <c r="AW1411" s="201"/>
      <c r="AX1411" s="201"/>
      <c r="AY1411" s="201"/>
      <c r="AZ1411" s="201"/>
      <c r="BA1411" s="201"/>
      <c r="BB1411" s="201"/>
      <c r="BC1411" s="201"/>
    </row>
    <row r="1412" spans="34:55" ht="12.75">
      <c r="AH1412" s="164"/>
      <c r="AI1412" s="201"/>
      <c r="AJ1412" s="201"/>
      <c r="AK1412" s="201"/>
      <c r="AL1412" s="201"/>
      <c r="AM1412" s="201"/>
      <c r="AN1412" s="201"/>
      <c r="AO1412" s="201"/>
      <c r="AP1412" s="201"/>
      <c r="AQ1412" s="201"/>
      <c r="AR1412" s="201"/>
      <c r="AS1412" s="201"/>
      <c r="AT1412" s="201"/>
      <c r="AU1412" s="201"/>
      <c r="AV1412" s="201"/>
      <c r="AW1412" s="201"/>
      <c r="AX1412" s="201"/>
      <c r="AY1412" s="201"/>
      <c r="AZ1412" s="201"/>
      <c r="BA1412" s="201"/>
      <c r="BB1412" s="201"/>
      <c r="BC1412" s="201"/>
    </row>
    <row r="1413" spans="34:55" ht="12.75">
      <c r="AH1413" s="164"/>
      <c r="AI1413" s="201"/>
      <c r="AJ1413" s="201"/>
      <c r="AK1413" s="201"/>
      <c r="AL1413" s="201"/>
      <c r="AM1413" s="201"/>
      <c r="AN1413" s="201"/>
      <c r="AO1413" s="201"/>
      <c r="AP1413" s="201"/>
      <c r="AQ1413" s="201"/>
      <c r="AR1413" s="201"/>
      <c r="AS1413" s="201"/>
      <c r="AT1413" s="201"/>
      <c r="AU1413" s="201"/>
      <c r="AV1413" s="201"/>
      <c r="AW1413" s="201"/>
      <c r="AX1413" s="201"/>
      <c r="AY1413" s="201"/>
      <c r="AZ1413" s="201"/>
      <c r="BA1413" s="201"/>
      <c r="BB1413" s="201"/>
      <c r="BC1413" s="201"/>
    </row>
    <row r="1414" spans="34:55" ht="12.75">
      <c r="AH1414" s="164"/>
      <c r="AI1414" s="201"/>
      <c r="AJ1414" s="201"/>
      <c r="AK1414" s="201"/>
      <c r="AL1414" s="201"/>
      <c r="AM1414" s="201"/>
      <c r="AN1414" s="201"/>
      <c r="AO1414" s="201"/>
      <c r="AP1414" s="201"/>
      <c r="AQ1414" s="201"/>
      <c r="AR1414" s="201"/>
      <c r="AS1414" s="201"/>
      <c r="AT1414" s="201"/>
      <c r="AU1414" s="201"/>
      <c r="AV1414" s="201"/>
      <c r="AW1414" s="201"/>
      <c r="AX1414" s="201"/>
      <c r="AY1414" s="201"/>
      <c r="AZ1414" s="201"/>
      <c r="BA1414" s="201"/>
      <c r="BB1414" s="201"/>
      <c r="BC1414" s="201"/>
    </row>
    <row r="1415" spans="34:55" ht="12.75">
      <c r="AH1415" s="164"/>
      <c r="AI1415" s="201"/>
      <c r="AJ1415" s="201"/>
      <c r="AK1415" s="201"/>
      <c r="AL1415" s="201"/>
      <c r="AM1415" s="201"/>
      <c r="AN1415" s="201"/>
      <c r="AO1415" s="201"/>
      <c r="AP1415" s="201"/>
      <c r="AQ1415" s="201"/>
      <c r="AR1415" s="201"/>
      <c r="AS1415" s="201"/>
      <c r="AT1415" s="201"/>
      <c r="AU1415" s="201"/>
      <c r="AV1415" s="201"/>
      <c r="AW1415" s="201"/>
      <c r="AX1415" s="201"/>
      <c r="AY1415" s="201"/>
      <c r="AZ1415" s="201"/>
      <c r="BA1415" s="201"/>
      <c r="BB1415" s="201"/>
      <c r="BC1415" s="201"/>
    </row>
    <row r="1416" spans="34:55" ht="12.75">
      <c r="AH1416" s="164"/>
      <c r="AI1416" s="201"/>
      <c r="AJ1416" s="201"/>
      <c r="AK1416" s="201"/>
      <c r="AL1416" s="201"/>
      <c r="AM1416" s="201"/>
      <c r="AN1416" s="201"/>
      <c r="AO1416" s="201"/>
      <c r="AP1416" s="201"/>
      <c r="AQ1416" s="201"/>
      <c r="AR1416" s="201"/>
      <c r="AS1416" s="201"/>
      <c r="AT1416" s="201"/>
      <c r="AU1416" s="201"/>
      <c r="AV1416" s="201"/>
      <c r="AW1416" s="201"/>
      <c r="AX1416" s="201"/>
      <c r="AY1416" s="201"/>
      <c r="AZ1416" s="201"/>
      <c r="BA1416" s="201"/>
      <c r="BB1416" s="201"/>
      <c r="BC1416" s="201"/>
    </row>
    <row r="1417" spans="34:55" ht="12.75">
      <c r="AH1417" s="164"/>
      <c r="AI1417" s="201"/>
      <c r="AJ1417" s="201"/>
      <c r="AK1417" s="201"/>
      <c r="AL1417" s="201"/>
      <c r="AM1417" s="201"/>
      <c r="AN1417" s="201"/>
      <c r="AO1417" s="201"/>
      <c r="AP1417" s="201"/>
      <c r="AQ1417" s="201"/>
      <c r="AR1417" s="201"/>
      <c r="AS1417" s="201"/>
      <c r="AT1417" s="201"/>
      <c r="AU1417" s="201"/>
      <c r="AV1417" s="201"/>
      <c r="AW1417" s="201"/>
      <c r="AX1417" s="201"/>
      <c r="AY1417" s="201"/>
      <c r="AZ1417" s="201"/>
      <c r="BA1417" s="201"/>
      <c r="BB1417" s="201"/>
      <c r="BC1417" s="201"/>
    </row>
    <row r="1418" spans="34:55" ht="12.75">
      <c r="AH1418" s="164"/>
      <c r="AI1418" s="201"/>
      <c r="AJ1418" s="201"/>
      <c r="AK1418" s="201"/>
      <c r="AL1418" s="201"/>
      <c r="AM1418" s="201"/>
      <c r="AN1418" s="201"/>
      <c r="AO1418" s="201"/>
      <c r="AP1418" s="201"/>
      <c r="AQ1418" s="201"/>
      <c r="AR1418" s="201"/>
      <c r="AS1418" s="201"/>
      <c r="AT1418" s="201"/>
      <c r="AU1418" s="201"/>
      <c r="AV1418" s="201"/>
      <c r="AW1418" s="201"/>
      <c r="AX1418" s="201"/>
      <c r="AY1418" s="201"/>
      <c r="AZ1418" s="201"/>
      <c r="BA1418" s="201"/>
      <c r="BB1418" s="201"/>
      <c r="BC1418" s="201"/>
    </row>
    <row r="1419" spans="34:55" ht="12.75">
      <c r="AH1419" s="164"/>
      <c r="AI1419" s="201"/>
      <c r="AJ1419" s="201"/>
      <c r="AK1419" s="201"/>
      <c r="AL1419" s="201"/>
      <c r="AM1419" s="201"/>
      <c r="AN1419" s="201"/>
      <c r="AO1419" s="201"/>
      <c r="AP1419" s="201"/>
      <c r="AQ1419" s="201"/>
      <c r="AR1419" s="201"/>
      <c r="AS1419" s="201"/>
      <c r="AT1419" s="201"/>
      <c r="AU1419" s="201"/>
      <c r="AV1419" s="201"/>
      <c r="AW1419" s="201"/>
      <c r="AX1419" s="201"/>
      <c r="AY1419" s="201"/>
      <c r="AZ1419" s="201"/>
      <c r="BA1419" s="201"/>
      <c r="BB1419" s="201"/>
      <c r="BC1419" s="201"/>
    </row>
    <row r="1420" spans="34:55" ht="12.75">
      <c r="AH1420" s="164"/>
      <c r="AI1420" s="201"/>
      <c r="AJ1420" s="201"/>
      <c r="AK1420" s="201"/>
      <c r="AL1420" s="201"/>
      <c r="AM1420" s="201"/>
      <c r="AN1420" s="201"/>
      <c r="AO1420" s="201"/>
      <c r="AP1420" s="201"/>
      <c r="AQ1420" s="201"/>
      <c r="AR1420" s="201"/>
      <c r="AS1420" s="201"/>
      <c r="AT1420" s="201"/>
      <c r="AU1420" s="201"/>
      <c r="AV1420" s="201"/>
      <c r="AW1420" s="201"/>
      <c r="AX1420" s="201"/>
      <c r="AY1420" s="201"/>
      <c r="AZ1420" s="201"/>
      <c r="BA1420" s="201"/>
      <c r="BB1420" s="201"/>
      <c r="BC1420" s="201"/>
    </row>
    <row r="1421" spans="34:55" ht="12.75">
      <c r="AH1421" s="164"/>
      <c r="AI1421" s="201"/>
      <c r="AJ1421" s="201"/>
      <c r="AK1421" s="201"/>
      <c r="AL1421" s="201"/>
      <c r="AM1421" s="201"/>
      <c r="AN1421" s="201"/>
      <c r="AO1421" s="201"/>
      <c r="AP1421" s="201"/>
      <c r="AQ1421" s="201"/>
      <c r="AR1421" s="201"/>
      <c r="AS1421" s="201"/>
      <c r="AT1421" s="201"/>
      <c r="AU1421" s="201"/>
      <c r="AV1421" s="201"/>
      <c r="AW1421" s="201"/>
      <c r="AX1421" s="201"/>
      <c r="AY1421" s="201"/>
      <c r="AZ1421" s="201"/>
      <c r="BA1421" s="201"/>
      <c r="BB1421" s="201"/>
      <c r="BC1421" s="201"/>
    </row>
    <row r="1422" spans="34:55" ht="12.75">
      <c r="AH1422" s="164"/>
      <c r="AI1422" s="201"/>
      <c r="AJ1422" s="201"/>
      <c r="AK1422" s="201"/>
      <c r="AL1422" s="201"/>
      <c r="AM1422" s="201"/>
      <c r="AN1422" s="201"/>
      <c r="AO1422" s="201"/>
      <c r="AP1422" s="201"/>
      <c r="AQ1422" s="201"/>
      <c r="AR1422" s="201"/>
      <c r="AS1422" s="201"/>
      <c r="AT1422" s="201"/>
      <c r="AU1422" s="201"/>
      <c r="AV1422" s="201"/>
      <c r="AW1422" s="201"/>
      <c r="AX1422" s="201"/>
      <c r="AY1422" s="201"/>
      <c r="AZ1422" s="201"/>
      <c r="BA1422" s="201"/>
      <c r="BB1422" s="201"/>
      <c r="BC1422" s="201"/>
    </row>
    <row r="1423" spans="34:55" ht="12.75">
      <c r="AH1423" s="164"/>
      <c r="AI1423" s="201"/>
      <c r="AJ1423" s="201"/>
      <c r="AK1423" s="201"/>
      <c r="AL1423" s="201"/>
      <c r="AM1423" s="201"/>
      <c r="AN1423" s="201"/>
      <c r="AO1423" s="201"/>
      <c r="AP1423" s="201"/>
      <c r="AQ1423" s="201"/>
      <c r="AR1423" s="201"/>
      <c r="AS1423" s="201"/>
      <c r="AT1423" s="201"/>
      <c r="AU1423" s="201"/>
      <c r="AV1423" s="201"/>
      <c r="AW1423" s="201"/>
      <c r="AX1423" s="201"/>
      <c r="AY1423" s="201"/>
      <c r="AZ1423" s="201"/>
      <c r="BA1423" s="201"/>
      <c r="BB1423" s="201"/>
      <c r="BC1423" s="201"/>
    </row>
    <row r="1424" spans="34:55" ht="12.75">
      <c r="AH1424" s="164"/>
      <c r="AI1424" s="201"/>
      <c r="AJ1424" s="201"/>
      <c r="AK1424" s="201"/>
      <c r="AL1424" s="201"/>
      <c r="AM1424" s="201"/>
      <c r="AN1424" s="201"/>
      <c r="AO1424" s="201"/>
      <c r="AP1424" s="201"/>
      <c r="AQ1424" s="201"/>
      <c r="AR1424" s="201"/>
      <c r="AS1424" s="201"/>
      <c r="AT1424" s="201"/>
      <c r="AU1424" s="201"/>
      <c r="AV1424" s="201"/>
      <c r="AW1424" s="201"/>
      <c r="AX1424" s="201"/>
      <c r="AY1424" s="201"/>
      <c r="AZ1424" s="201"/>
      <c r="BA1424" s="201"/>
      <c r="BB1424" s="201"/>
      <c r="BC1424" s="201"/>
    </row>
    <row r="1425" spans="34:55" ht="12.75">
      <c r="AH1425" s="164"/>
      <c r="AI1425" s="201"/>
      <c r="AJ1425" s="201"/>
      <c r="AK1425" s="201"/>
      <c r="AL1425" s="201"/>
      <c r="AM1425" s="201"/>
      <c r="AN1425" s="201"/>
      <c r="AO1425" s="201"/>
      <c r="AP1425" s="201"/>
      <c r="AQ1425" s="201"/>
      <c r="AR1425" s="201"/>
      <c r="AS1425" s="201"/>
      <c r="AT1425" s="201"/>
      <c r="AU1425" s="201"/>
      <c r="AV1425" s="201"/>
      <c r="AW1425" s="201"/>
      <c r="AX1425" s="201"/>
      <c r="AY1425" s="201"/>
      <c r="AZ1425" s="201"/>
      <c r="BA1425" s="201"/>
      <c r="BB1425" s="201"/>
      <c r="BC1425" s="201"/>
    </row>
    <row r="1426" spans="34:55" ht="12.75">
      <c r="AH1426" s="164"/>
      <c r="AI1426" s="201"/>
      <c r="AJ1426" s="201"/>
      <c r="AK1426" s="201"/>
      <c r="AL1426" s="201"/>
      <c r="AM1426" s="201"/>
      <c r="AN1426" s="201"/>
      <c r="AO1426" s="201"/>
      <c r="AP1426" s="201"/>
      <c r="AQ1426" s="201"/>
      <c r="AR1426" s="201"/>
      <c r="AS1426" s="201"/>
      <c r="AT1426" s="201"/>
      <c r="AU1426" s="201"/>
      <c r="AV1426" s="201"/>
      <c r="AW1426" s="201"/>
      <c r="AX1426" s="201"/>
      <c r="AY1426" s="201"/>
      <c r="AZ1426" s="201"/>
      <c r="BA1426" s="201"/>
      <c r="BB1426" s="201"/>
      <c r="BC1426" s="201"/>
    </row>
    <row r="1427" spans="34:55" ht="12.75">
      <c r="AH1427" s="164"/>
      <c r="AI1427" s="201"/>
      <c r="AJ1427" s="201"/>
      <c r="AK1427" s="201"/>
      <c r="AL1427" s="201"/>
      <c r="AM1427" s="201"/>
      <c r="AN1427" s="201"/>
      <c r="AO1427" s="201"/>
      <c r="AP1427" s="201"/>
      <c r="AQ1427" s="201"/>
      <c r="AR1427" s="201"/>
      <c r="AS1427" s="201"/>
      <c r="AT1427" s="201"/>
      <c r="AU1427" s="201"/>
      <c r="AV1427" s="201"/>
      <c r="AW1427" s="201"/>
      <c r="AX1427" s="201"/>
      <c r="AY1427" s="201"/>
      <c r="AZ1427" s="201"/>
      <c r="BA1427" s="201"/>
      <c r="BB1427" s="201"/>
      <c r="BC1427" s="201"/>
    </row>
    <row r="1428" spans="34:55" ht="12.75">
      <c r="AH1428" s="164"/>
      <c r="AI1428" s="201"/>
      <c r="AJ1428" s="201"/>
      <c r="AK1428" s="201"/>
      <c r="AL1428" s="201"/>
      <c r="AM1428" s="201"/>
      <c r="AN1428" s="201"/>
      <c r="AO1428" s="201"/>
      <c r="AP1428" s="201"/>
      <c r="AQ1428" s="201"/>
      <c r="AR1428" s="201"/>
      <c r="AS1428" s="201"/>
      <c r="AT1428" s="201"/>
      <c r="AU1428" s="201"/>
      <c r="AV1428" s="201"/>
      <c r="AW1428" s="201"/>
      <c r="AX1428" s="201"/>
      <c r="AY1428" s="201"/>
      <c r="AZ1428" s="201"/>
      <c r="BA1428" s="201"/>
      <c r="BB1428" s="201"/>
      <c r="BC1428" s="201"/>
    </row>
    <row r="1429" spans="34:55" ht="12.75">
      <c r="AH1429" s="164"/>
      <c r="AI1429" s="201"/>
      <c r="AJ1429" s="201"/>
      <c r="AK1429" s="201"/>
      <c r="AL1429" s="201"/>
      <c r="AM1429" s="201"/>
      <c r="AN1429" s="201"/>
      <c r="AO1429" s="201"/>
      <c r="AP1429" s="201"/>
      <c r="AQ1429" s="201"/>
      <c r="AR1429" s="201"/>
      <c r="AS1429" s="201"/>
      <c r="AT1429" s="201"/>
      <c r="AU1429" s="201"/>
      <c r="AV1429" s="201"/>
      <c r="AW1429" s="201"/>
      <c r="AX1429" s="201"/>
      <c r="AY1429" s="201"/>
      <c r="AZ1429" s="201"/>
      <c r="BA1429" s="201"/>
      <c r="BB1429" s="201"/>
      <c r="BC1429" s="201"/>
    </row>
    <row r="1430" spans="34:55" ht="12.75">
      <c r="AH1430" s="164"/>
      <c r="AI1430" s="201"/>
      <c r="AJ1430" s="201"/>
      <c r="AK1430" s="201"/>
      <c r="AL1430" s="201"/>
      <c r="AM1430" s="201"/>
      <c r="AN1430" s="201"/>
      <c r="AO1430" s="201"/>
      <c r="AP1430" s="201"/>
      <c r="AQ1430" s="201"/>
      <c r="AR1430" s="201"/>
      <c r="AS1430" s="201"/>
      <c r="AT1430" s="201"/>
      <c r="AU1430" s="201"/>
      <c r="AV1430" s="201"/>
      <c r="AW1430" s="201"/>
      <c r="AX1430" s="201"/>
      <c r="AY1430" s="201"/>
      <c r="AZ1430" s="201"/>
      <c r="BA1430" s="201"/>
      <c r="BB1430" s="201"/>
      <c r="BC1430" s="201"/>
    </row>
    <row r="1431" spans="34:55" ht="12.75">
      <c r="AH1431" s="164"/>
      <c r="AI1431" s="201"/>
      <c r="AJ1431" s="201"/>
      <c r="AK1431" s="201"/>
      <c r="AL1431" s="201"/>
      <c r="AM1431" s="201"/>
      <c r="AN1431" s="201"/>
      <c r="AO1431" s="201"/>
      <c r="AP1431" s="201"/>
      <c r="AQ1431" s="201"/>
      <c r="AR1431" s="201"/>
      <c r="AS1431" s="201"/>
      <c r="AT1431" s="201"/>
      <c r="AU1431" s="201"/>
      <c r="AV1431" s="201"/>
      <c r="AW1431" s="201"/>
      <c r="AX1431" s="201"/>
      <c r="AY1431" s="201"/>
      <c r="AZ1431" s="201"/>
      <c r="BA1431" s="201"/>
      <c r="BB1431" s="201"/>
      <c r="BC1431" s="201"/>
    </row>
    <row r="1432" spans="34:55" ht="12.75">
      <c r="AH1432" s="164"/>
      <c r="AI1432" s="201"/>
      <c r="AJ1432" s="201"/>
      <c r="AK1432" s="201"/>
      <c r="AL1432" s="201"/>
      <c r="AM1432" s="201"/>
      <c r="AN1432" s="201"/>
      <c r="AO1432" s="201"/>
      <c r="AP1432" s="201"/>
      <c r="AQ1432" s="201"/>
      <c r="AR1432" s="201"/>
      <c r="AS1432" s="201"/>
      <c r="AT1432" s="201"/>
      <c r="AU1432" s="201"/>
      <c r="AV1432" s="201"/>
      <c r="AW1432" s="201"/>
      <c r="AX1432" s="201"/>
      <c r="AY1432" s="201"/>
      <c r="AZ1432" s="201"/>
      <c r="BA1432" s="201"/>
      <c r="BB1432" s="201"/>
      <c r="BC1432" s="201"/>
    </row>
    <row r="1433" spans="34:55" ht="12.75">
      <c r="AH1433" s="164"/>
      <c r="AI1433" s="201"/>
      <c r="AJ1433" s="201"/>
      <c r="AK1433" s="201"/>
      <c r="AL1433" s="201"/>
      <c r="AM1433" s="201"/>
      <c r="AN1433" s="201"/>
      <c r="AO1433" s="201"/>
      <c r="AP1433" s="201"/>
      <c r="AQ1433" s="201"/>
      <c r="AR1433" s="201"/>
      <c r="AS1433" s="201"/>
      <c r="AT1433" s="201"/>
      <c r="AU1433" s="201"/>
      <c r="AV1433" s="201"/>
      <c r="AW1433" s="201"/>
      <c r="AX1433" s="201"/>
      <c r="AY1433" s="201"/>
      <c r="AZ1433" s="201"/>
      <c r="BA1433" s="201"/>
      <c r="BB1433" s="201"/>
      <c r="BC1433" s="201"/>
    </row>
    <row r="1434" spans="34:55" ht="12.75">
      <c r="AH1434" s="164"/>
      <c r="AI1434" s="201"/>
      <c r="AJ1434" s="201"/>
      <c r="AK1434" s="201"/>
      <c r="AL1434" s="201"/>
      <c r="AM1434" s="201"/>
      <c r="AN1434" s="201"/>
      <c r="AO1434" s="201"/>
      <c r="AP1434" s="201"/>
      <c r="AQ1434" s="201"/>
      <c r="AR1434" s="201"/>
      <c r="AS1434" s="201"/>
      <c r="AT1434" s="201"/>
      <c r="AU1434" s="201"/>
      <c r="AV1434" s="201"/>
      <c r="AW1434" s="201"/>
      <c r="AX1434" s="201"/>
      <c r="AY1434" s="201"/>
      <c r="AZ1434" s="201"/>
      <c r="BA1434" s="201"/>
      <c r="BB1434" s="201"/>
      <c r="BC1434" s="201"/>
    </row>
    <row r="1435" spans="34:55" ht="12.75">
      <c r="AH1435" s="164"/>
      <c r="AI1435" s="201"/>
      <c r="AJ1435" s="201"/>
      <c r="AK1435" s="201"/>
      <c r="AL1435" s="201"/>
      <c r="AM1435" s="201"/>
      <c r="AN1435" s="201"/>
      <c r="AO1435" s="201"/>
      <c r="AP1435" s="201"/>
      <c r="AQ1435" s="201"/>
      <c r="AR1435" s="201"/>
      <c r="AS1435" s="201"/>
      <c r="AT1435" s="201"/>
      <c r="AU1435" s="201"/>
      <c r="AV1435" s="201"/>
      <c r="AW1435" s="201"/>
      <c r="AX1435" s="201"/>
      <c r="AY1435" s="201"/>
      <c r="AZ1435" s="201"/>
      <c r="BA1435" s="201"/>
      <c r="BB1435" s="201"/>
      <c r="BC1435" s="201"/>
    </row>
    <row r="1436" spans="34:55" ht="12.75">
      <c r="AH1436" s="164"/>
      <c r="AI1436" s="201"/>
      <c r="AJ1436" s="201"/>
      <c r="AK1436" s="201"/>
      <c r="AL1436" s="201"/>
      <c r="AM1436" s="201"/>
      <c r="AN1436" s="201"/>
      <c r="AO1436" s="201"/>
      <c r="AP1436" s="201"/>
      <c r="AQ1436" s="201"/>
      <c r="AR1436" s="201"/>
      <c r="AS1436" s="201"/>
      <c r="AT1436" s="201"/>
      <c r="AU1436" s="201"/>
      <c r="AV1436" s="201"/>
      <c r="AW1436" s="201"/>
      <c r="AX1436" s="201"/>
      <c r="AY1436" s="201"/>
      <c r="AZ1436" s="201"/>
      <c r="BA1436" s="201"/>
      <c r="BB1436" s="201"/>
      <c r="BC1436" s="201"/>
    </row>
    <row r="1437" spans="34:55" ht="12.75">
      <c r="AH1437" s="164"/>
      <c r="AI1437" s="201"/>
      <c r="AJ1437" s="201"/>
      <c r="AK1437" s="201"/>
      <c r="AL1437" s="201"/>
      <c r="AM1437" s="201"/>
      <c r="AN1437" s="201"/>
      <c r="AO1437" s="201"/>
      <c r="AP1437" s="201"/>
      <c r="AQ1437" s="201"/>
      <c r="AR1437" s="201"/>
      <c r="AS1437" s="201"/>
      <c r="AT1437" s="201"/>
      <c r="AU1437" s="201"/>
      <c r="AV1437" s="201"/>
      <c r="AW1437" s="201"/>
      <c r="AX1437" s="201"/>
      <c r="AY1437" s="201"/>
      <c r="AZ1437" s="201"/>
      <c r="BA1437" s="201"/>
      <c r="BB1437" s="201"/>
      <c r="BC1437" s="201"/>
    </row>
    <row r="1438" spans="34:55" ht="12.75">
      <c r="AH1438" s="164"/>
      <c r="AI1438" s="201"/>
      <c r="AJ1438" s="201"/>
      <c r="AK1438" s="201"/>
      <c r="AL1438" s="201"/>
      <c r="AM1438" s="201"/>
      <c r="AN1438" s="201"/>
      <c r="AO1438" s="201"/>
      <c r="AP1438" s="201"/>
      <c r="AQ1438" s="201"/>
      <c r="AR1438" s="201"/>
      <c r="AS1438" s="201"/>
      <c r="AT1438" s="201"/>
      <c r="AU1438" s="201"/>
      <c r="AV1438" s="201"/>
      <c r="AW1438" s="201"/>
      <c r="AX1438" s="201"/>
      <c r="AY1438" s="201"/>
      <c r="AZ1438" s="201"/>
      <c r="BA1438" s="201"/>
      <c r="BB1438" s="201"/>
      <c r="BC1438" s="201"/>
    </row>
    <row r="1439" spans="34:55" ht="12.75">
      <c r="AH1439" s="164"/>
      <c r="AI1439" s="201"/>
      <c r="AJ1439" s="201"/>
      <c r="AK1439" s="201"/>
      <c r="AL1439" s="201"/>
      <c r="AM1439" s="201"/>
      <c r="AN1439" s="201"/>
      <c r="AO1439" s="201"/>
      <c r="AP1439" s="201"/>
      <c r="AQ1439" s="201"/>
      <c r="AR1439" s="201"/>
      <c r="AS1439" s="201"/>
      <c r="AT1439" s="201"/>
      <c r="AU1439" s="201"/>
      <c r="AV1439" s="201"/>
      <c r="AW1439" s="201"/>
      <c r="AX1439" s="201"/>
      <c r="AY1439" s="201"/>
      <c r="AZ1439" s="201"/>
      <c r="BA1439" s="201"/>
      <c r="BB1439" s="201"/>
      <c r="BC1439" s="201"/>
    </row>
    <row r="1440" spans="34:55" ht="12.75">
      <c r="AH1440" s="164"/>
      <c r="AI1440" s="201"/>
      <c r="AJ1440" s="201"/>
      <c r="AK1440" s="201"/>
      <c r="AL1440" s="201"/>
      <c r="AM1440" s="201"/>
      <c r="AN1440" s="201"/>
      <c r="AO1440" s="201"/>
      <c r="AP1440" s="201"/>
      <c r="AQ1440" s="201"/>
      <c r="AR1440" s="201"/>
      <c r="AS1440" s="201"/>
      <c r="AT1440" s="201"/>
      <c r="AU1440" s="201"/>
      <c r="AV1440" s="201"/>
      <c r="AW1440" s="201"/>
      <c r="AX1440" s="201"/>
      <c r="AY1440" s="201"/>
      <c r="AZ1440" s="201"/>
      <c r="BA1440" s="201"/>
      <c r="BB1440" s="201"/>
      <c r="BC1440" s="201"/>
    </row>
    <row r="1441" spans="34:55" ht="12.75">
      <c r="AH1441" s="164"/>
      <c r="AI1441" s="201"/>
      <c r="AJ1441" s="201"/>
      <c r="AK1441" s="201"/>
      <c r="AL1441" s="201"/>
      <c r="AM1441" s="201"/>
      <c r="AN1441" s="201"/>
      <c r="AO1441" s="201"/>
      <c r="AP1441" s="201"/>
      <c r="AQ1441" s="201"/>
      <c r="AR1441" s="201"/>
      <c r="AS1441" s="201"/>
      <c r="AT1441" s="201"/>
      <c r="AU1441" s="201"/>
      <c r="AV1441" s="201"/>
      <c r="AW1441" s="201"/>
      <c r="AX1441" s="201"/>
      <c r="AY1441" s="201"/>
      <c r="AZ1441" s="201"/>
      <c r="BA1441" s="201"/>
      <c r="BB1441" s="201"/>
      <c r="BC1441" s="201"/>
    </row>
    <row r="1442" spans="34:55" ht="12.75">
      <c r="AH1442" s="164"/>
      <c r="AI1442" s="201"/>
      <c r="AJ1442" s="201"/>
      <c r="AK1442" s="201"/>
      <c r="AL1442" s="201"/>
      <c r="AM1442" s="201"/>
      <c r="AN1442" s="201"/>
      <c r="AO1442" s="201"/>
      <c r="AP1442" s="201"/>
      <c r="AQ1442" s="201"/>
      <c r="AR1442" s="201"/>
      <c r="AS1442" s="201"/>
      <c r="AT1442" s="201"/>
      <c r="AU1442" s="201"/>
      <c r="AV1442" s="201"/>
      <c r="AW1442" s="201"/>
      <c r="AX1442" s="201"/>
      <c r="AY1442" s="201"/>
      <c r="AZ1442" s="201"/>
      <c r="BA1442" s="201"/>
      <c r="BB1442" s="201"/>
      <c r="BC1442" s="201"/>
    </row>
    <row r="1443" spans="34:55" ht="12.75">
      <c r="AH1443" s="164"/>
      <c r="AI1443" s="201"/>
      <c r="AJ1443" s="201"/>
      <c r="AK1443" s="201"/>
      <c r="AL1443" s="201"/>
      <c r="AM1443" s="201"/>
      <c r="AN1443" s="201"/>
      <c r="AO1443" s="201"/>
      <c r="AP1443" s="201"/>
      <c r="AQ1443" s="201"/>
      <c r="AR1443" s="201"/>
      <c r="AS1443" s="201"/>
      <c r="AT1443" s="201"/>
      <c r="AU1443" s="201"/>
      <c r="AV1443" s="201"/>
      <c r="AW1443" s="201"/>
      <c r="AX1443" s="201"/>
      <c r="AY1443" s="201"/>
      <c r="AZ1443" s="201"/>
      <c r="BA1443" s="201"/>
      <c r="BB1443" s="201"/>
      <c r="BC1443" s="201"/>
    </row>
    <row r="1444" spans="34:55" ht="12.75">
      <c r="AH1444" s="164"/>
      <c r="AI1444" s="201"/>
      <c r="AJ1444" s="201"/>
      <c r="AK1444" s="201"/>
      <c r="AL1444" s="201"/>
      <c r="AM1444" s="201"/>
      <c r="AN1444" s="201"/>
      <c r="AO1444" s="201"/>
      <c r="AP1444" s="201"/>
      <c r="AQ1444" s="201"/>
      <c r="AR1444" s="201"/>
      <c r="AS1444" s="201"/>
      <c r="AT1444" s="201"/>
      <c r="AU1444" s="201"/>
      <c r="AV1444" s="201"/>
      <c r="AW1444" s="201"/>
      <c r="AX1444" s="201"/>
      <c r="AY1444" s="201"/>
      <c r="AZ1444" s="201"/>
      <c r="BA1444" s="201"/>
      <c r="BB1444" s="201"/>
      <c r="BC1444" s="201"/>
    </row>
    <row r="1445" spans="34:55" ht="12.75">
      <c r="AH1445" s="164"/>
      <c r="AI1445" s="201"/>
      <c r="AJ1445" s="201"/>
      <c r="AK1445" s="201"/>
      <c r="AL1445" s="201"/>
      <c r="AM1445" s="201"/>
      <c r="AN1445" s="201"/>
      <c r="AO1445" s="201"/>
      <c r="AP1445" s="201"/>
      <c r="AQ1445" s="201"/>
      <c r="AR1445" s="201"/>
      <c r="AS1445" s="201"/>
      <c r="AT1445" s="201"/>
      <c r="AU1445" s="201"/>
      <c r="AV1445" s="201"/>
      <c r="AW1445" s="201"/>
      <c r="AX1445" s="201"/>
      <c r="AY1445" s="201"/>
      <c r="AZ1445" s="201"/>
      <c r="BA1445" s="201"/>
      <c r="BB1445" s="201"/>
      <c r="BC1445" s="201"/>
    </row>
    <row r="1446" spans="34:55" ht="12.75">
      <c r="AH1446" s="164"/>
      <c r="AI1446" s="201"/>
      <c r="AJ1446" s="201"/>
      <c r="AK1446" s="201"/>
      <c r="AL1446" s="201"/>
      <c r="AM1446" s="201"/>
      <c r="AN1446" s="201"/>
      <c r="AO1446" s="201"/>
      <c r="AP1446" s="201"/>
      <c r="AQ1446" s="201"/>
      <c r="AR1446" s="201"/>
      <c r="AS1446" s="201"/>
      <c r="AT1446" s="201"/>
      <c r="AU1446" s="201"/>
      <c r="AV1446" s="201"/>
      <c r="AW1446" s="201"/>
      <c r="AX1446" s="201"/>
      <c r="AY1446" s="201"/>
      <c r="AZ1446" s="201"/>
      <c r="BA1446" s="201"/>
      <c r="BB1446" s="201"/>
      <c r="BC1446" s="201"/>
    </row>
    <row r="1447" spans="34:55" ht="12.75">
      <c r="AH1447" s="164"/>
      <c r="AI1447" s="201"/>
      <c r="AJ1447" s="201"/>
      <c r="AK1447" s="201"/>
      <c r="AL1447" s="201"/>
      <c r="AM1447" s="201"/>
      <c r="AN1447" s="201"/>
      <c r="AO1447" s="201"/>
      <c r="AP1447" s="201"/>
      <c r="AQ1447" s="201"/>
      <c r="AR1447" s="201"/>
      <c r="AS1447" s="201"/>
      <c r="AT1447" s="201"/>
      <c r="AU1447" s="201"/>
      <c r="AV1447" s="201"/>
      <c r="AW1447" s="201"/>
      <c r="AX1447" s="201"/>
      <c r="AY1447" s="201"/>
      <c r="AZ1447" s="201"/>
      <c r="BA1447" s="201"/>
      <c r="BB1447" s="201"/>
      <c r="BC1447" s="201"/>
    </row>
    <row r="1448" spans="34:55" ht="12.75">
      <c r="AH1448" s="164"/>
      <c r="AI1448" s="201"/>
      <c r="AJ1448" s="201"/>
      <c r="AK1448" s="201"/>
      <c r="AL1448" s="201"/>
      <c r="AM1448" s="201"/>
      <c r="AN1448" s="201"/>
      <c r="AO1448" s="201"/>
      <c r="AP1448" s="201"/>
      <c r="AQ1448" s="201"/>
      <c r="AR1448" s="201"/>
      <c r="AS1448" s="201"/>
      <c r="AT1448" s="201"/>
      <c r="AU1448" s="201"/>
      <c r="AV1448" s="201"/>
      <c r="AW1448" s="201"/>
      <c r="AX1448" s="201"/>
      <c r="AY1448" s="201"/>
      <c r="AZ1448" s="201"/>
      <c r="BA1448" s="201"/>
      <c r="BB1448" s="201"/>
      <c r="BC1448" s="201"/>
    </row>
    <row r="1449" spans="34:55" ht="12.75">
      <c r="AH1449" s="164"/>
      <c r="AI1449" s="201"/>
      <c r="AJ1449" s="201"/>
      <c r="AK1449" s="201"/>
      <c r="AL1449" s="201"/>
      <c r="AM1449" s="201"/>
      <c r="AN1449" s="201"/>
      <c r="AO1449" s="201"/>
      <c r="AP1449" s="201"/>
      <c r="AQ1449" s="201"/>
      <c r="AR1449" s="201"/>
      <c r="AS1449" s="201"/>
      <c r="AT1449" s="201"/>
      <c r="AU1449" s="201"/>
      <c r="AV1449" s="201"/>
      <c r="AW1449" s="201"/>
      <c r="AX1449" s="201"/>
      <c r="AY1449" s="201"/>
      <c r="AZ1449" s="201"/>
      <c r="BA1449" s="201"/>
      <c r="BB1449" s="201"/>
      <c r="BC1449" s="201"/>
    </row>
    <row r="1450" spans="34:55" ht="12.75">
      <c r="AH1450" s="164"/>
      <c r="AI1450" s="201"/>
      <c r="AJ1450" s="201"/>
      <c r="AK1450" s="201"/>
      <c r="AL1450" s="201"/>
      <c r="AM1450" s="201"/>
      <c r="AN1450" s="201"/>
      <c r="AO1450" s="201"/>
      <c r="AP1450" s="201"/>
      <c r="AQ1450" s="201"/>
      <c r="AR1450" s="201"/>
      <c r="AS1450" s="201"/>
      <c r="AT1450" s="201"/>
      <c r="AU1450" s="201"/>
      <c r="AV1450" s="201"/>
      <c r="AW1450" s="201"/>
      <c r="AX1450" s="201"/>
      <c r="AY1450" s="201"/>
      <c r="AZ1450" s="201"/>
      <c r="BA1450" s="201"/>
      <c r="BB1450" s="201"/>
      <c r="BC1450" s="201"/>
    </row>
    <row r="1451" spans="34:55" ht="12.75">
      <c r="AH1451" s="164"/>
      <c r="AI1451" s="201"/>
      <c r="AJ1451" s="201"/>
      <c r="AK1451" s="201"/>
      <c r="AL1451" s="201"/>
      <c r="AM1451" s="201"/>
      <c r="AN1451" s="201"/>
      <c r="AO1451" s="201"/>
      <c r="AP1451" s="201"/>
      <c r="AQ1451" s="201"/>
      <c r="AR1451" s="201"/>
      <c r="AS1451" s="201"/>
      <c r="AT1451" s="201"/>
      <c r="AU1451" s="201"/>
      <c r="AV1451" s="201"/>
      <c r="AW1451" s="201"/>
      <c r="AX1451" s="201"/>
      <c r="AY1451" s="201"/>
      <c r="AZ1451" s="201"/>
      <c r="BA1451" s="201"/>
      <c r="BB1451" s="201"/>
      <c r="BC1451" s="201"/>
    </row>
    <row r="1452" spans="34:55" ht="12.75">
      <c r="AH1452" s="164"/>
      <c r="AI1452" s="201"/>
      <c r="AJ1452" s="201"/>
      <c r="AK1452" s="201"/>
      <c r="AL1452" s="201"/>
      <c r="AM1452" s="201"/>
      <c r="AN1452" s="201"/>
      <c r="AO1452" s="201"/>
      <c r="AP1452" s="201"/>
      <c r="AQ1452" s="201"/>
      <c r="AR1452" s="201"/>
      <c r="AS1452" s="201"/>
      <c r="AT1452" s="201"/>
      <c r="AU1452" s="201"/>
      <c r="AV1452" s="201"/>
      <c r="AW1452" s="201"/>
      <c r="AX1452" s="201"/>
      <c r="AY1452" s="201"/>
      <c r="AZ1452" s="201"/>
      <c r="BA1452" s="201"/>
      <c r="BB1452" s="201"/>
      <c r="BC1452" s="201"/>
    </row>
    <row r="1453" spans="34:55" ht="12.75">
      <c r="AH1453" s="164"/>
      <c r="AI1453" s="201"/>
      <c r="AJ1453" s="201"/>
      <c r="AK1453" s="201"/>
      <c r="AL1453" s="201"/>
      <c r="AM1453" s="201"/>
      <c r="AN1453" s="201"/>
      <c r="AO1453" s="201"/>
      <c r="AP1453" s="201"/>
      <c r="AQ1453" s="201"/>
      <c r="AR1453" s="201"/>
      <c r="AS1453" s="201"/>
      <c r="AT1453" s="201"/>
      <c r="AU1453" s="201"/>
      <c r="AV1453" s="201"/>
      <c r="AW1453" s="201"/>
      <c r="AX1453" s="201"/>
      <c r="AY1453" s="201"/>
      <c r="AZ1453" s="201"/>
      <c r="BA1453" s="201"/>
      <c r="BB1453" s="201"/>
      <c r="BC1453" s="201"/>
    </row>
    <row r="1454" spans="34:55" ht="12.75">
      <c r="AH1454" s="164"/>
      <c r="AI1454" s="201"/>
      <c r="AJ1454" s="201"/>
      <c r="AK1454" s="201"/>
      <c r="AL1454" s="201"/>
      <c r="AM1454" s="201"/>
      <c r="AN1454" s="201"/>
      <c r="AO1454" s="201"/>
      <c r="AP1454" s="201"/>
      <c r="AQ1454" s="201"/>
      <c r="AR1454" s="201"/>
      <c r="AS1454" s="201"/>
      <c r="AT1454" s="201"/>
      <c r="AU1454" s="201"/>
      <c r="AV1454" s="201"/>
      <c r="AW1454" s="201"/>
      <c r="AX1454" s="201"/>
      <c r="AY1454" s="201"/>
      <c r="AZ1454" s="201"/>
      <c r="BA1454" s="201"/>
      <c r="BB1454" s="201"/>
      <c r="BC1454" s="201"/>
    </row>
    <row r="1455" spans="34:55" ht="12.75">
      <c r="AH1455" s="164"/>
      <c r="AI1455" s="201"/>
      <c r="AJ1455" s="201"/>
      <c r="AK1455" s="201"/>
      <c r="AL1455" s="201"/>
      <c r="AM1455" s="201"/>
      <c r="AN1455" s="201"/>
      <c r="AO1455" s="201"/>
      <c r="AP1455" s="201"/>
      <c r="AQ1455" s="201"/>
      <c r="AR1455" s="201"/>
      <c r="AS1455" s="201"/>
      <c r="AT1455" s="201"/>
      <c r="AU1455" s="201"/>
      <c r="AV1455" s="201"/>
      <c r="AW1455" s="201"/>
      <c r="AX1455" s="201"/>
      <c r="AY1455" s="201"/>
      <c r="AZ1455" s="201"/>
      <c r="BA1455" s="201"/>
      <c r="BB1455" s="201"/>
      <c r="BC1455" s="201"/>
    </row>
    <row r="1456" spans="34:55" ht="12.75">
      <c r="AH1456" s="164"/>
      <c r="AI1456" s="201"/>
      <c r="AJ1456" s="201"/>
      <c r="AK1456" s="201"/>
      <c r="AL1456" s="201"/>
      <c r="AM1456" s="201"/>
      <c r="AN1456" s="201"/>
      <c r="AO1456" s="201"/>
      <c r="AP1456" s="201"/>
      <c r="AQ1456" s="201"/>
      <c r="AR1456" s="201"/>
      <c r="AS1456" s="201"/>
      <c r="AT1456" s="201"/>
      <c r="AU1456" s="201"/>
      <c r="AV1456" s="201"/>
      <c r="AW1456" s="201"/>
      <c r="AX1456" s="201"/>
      <c r="AY1456" s="201"/>
      <c r="AZ1456" s="201"/>
      <c r="BA1456" s="201"/>
      <c r="BB1456" s="201"/>
      <c r="BC1456" s="201"/>
    </row>
    <row r="1457" spans="34:55" ht="12.75">
      <c r="AH1457" s="164"/>
      <c r="AI1457" s="201"/>
      <c r="AJ1457" s="201"/>
      <c r="AK1457" s="201"/>
      <c r="AL1457" s="201"/>
      <c r="AM1457" s="201"/>
      <c r="AN1457" s="201"/>
      <c r="AO1457" s="201"/>
      <c r="AP1457" s="201"/>
      <c r="AQ1457" s="201"/>
      <c r="AR1457" s="201"/>
      <c r="AS1457" s="201"/>
      <c r="AT1457" s="201"/>
      <c r="AU1457" s="201"/>
      <c r="AV1457" s="201"/>
      <c r="AW1457" s="201"/>
      <c r="AX1457" s="201"/>
      <c r="AY1457" s="201"/>
      <c r="AZ1457" s="201"/>
      <c r="BA1457" s="201"/>
      <c r="BB1457" s="201"/>
      <c r="BC1457" s="201"/>
    </row>
    <row r="1458" spans="34:55" ht="12.75">
      <c r="AH1458" s="164"/>
      <c r="AI1458" s="201"/>
      <c r="AJ1458" s="201"/>
      <c r="AK1458" s="201"/>
      <c r="AL1458" s="201"/>
      <c r="AM1458" s="201"/>
      <c r="AN1458" s="201"/>
      <c r="AO1458" s="201"/>
      <c r="AP1458" s="201"/>
      <c r="AQ1458" s="201"/>
      <c r="AR1458" s="201"/>
      <c r="AS1458" s="201"/>
      <c r="AT1458" s="201"/>
      <c r="AU1458" s="201"/>
      <c r="AV1458" s="201"/>
      <c r="AW1458" s="201"/>
      <c r="AX1458" s="201"/>
      <c r="AY1458" s="201"/>
      <c r="AZ1458" s="201"/>
      <c r="BA1458" s="201"/>
      <c r="BB1458" s="201"/>
      <c r="BC1458" s="201"/>
    </row>
    <row r="1459" spans="34:55" ht="12.75">
      <c r="AH1459" s="164"/>
      <c r="AI1459" s="201"/>
      <c r="AJ1459" s="201"/>
      <c r="AK1459" s="201"/>
      <c r="AL1459" s="201"/>
      <c r="AM1459" s="201"/>
      <c r="AN1459" s="201"/>
      <c r="AO1459" s="201"/>
      <c r="AP1459" s="201"/>
      <c r="AQ1459" s="201"/>
      <c r="AR1459" s="201"/>
      <c r="AS1459" s="201"/>
      <c r="AT1459" s="201"/>
      <c r="AU1459" s="201"/>
      <c r="AV1459" s="201"/>
      <c r="AW1459" s="201"/>
      <c r="AX1459" s="201"/>
      <c r="AY1459" s="201"/>
      <c r="AZ1459" s="201"/>
      <c r="BA1459" s="201"/>
      <c r="BB1459" s="201"/>
      <c r="BC1459" s="201"/>
    </row>
    <row r="1460" spans="34:55" ht="12.75">
      <c r="AH1460" s="164"/>
      <c r="AI1460" s="201"/>
      <c r="AJ1460" s="201"/>
      <c r="AK1460" s="201"/>
      <c r="AL1460" s="201"/>
      <c r="AM1460" s="201"/>
      <c r="AN1460" s="201"/>
      <c r="AO1460" s="201"/>
      <c r="AP1460" s="201"/>
      <c r="AQ1460" s="201"/>
      <c r="AR1460" s="201"/>
      <c r="AS1460" s="201"/>
      <c r="AT1460" s="201"/>
      <c r="AU1460" s="201"/>
      <c r="AV1460" s="201"/>
      <c r="AW1460" s="201"/>
      <c r="AX1460" s="201"/>
      <c r="AY1460" s="201"/>
      <c r="AZ1460" s="201"/>
      <c r="BA1460" s="201"/>
      <c r="BB1460" s="201"/>
      <c r="BC1460" s="201"/>
    </row>
    <row r="1461" spans="34:55" ht="12.75">
      <c r="AH1461" s="164"/>
      <c r="AI1461" s="201"/>
      <c r="AJ1461" s="201"/>
      <c r="AK1461" s="201"/>
      <c r="AL1461" s="201"/>
      <c r="AM1461" s="201"/>
      <c r="AN1461" s="201"/>
      <c r="AO1461" s="201"/>
      <c r="AP1461" s="201"/>
      <c r="AQ1461" s="201"/>
      <c r="AR1461" s="201"/>
      <c r="AS1461" s="201"/>
      <c r="AT1461" s="201"/>
      <c r="AU1461" s="201"/>
      <c r="AV1461" s="201"/>
      <c r="AW1461" s="201"/>
      <c r="AX1461" s="201"/>
      <c r="AY1461" s="201"/>
      <c r="AZ1461" s="201"/>
      <c r="BA1461" s="201"/>
      <c r="BB1461" s="201"/>
      <c r="BC1461" s="201"/>
    </row>
    <row r="1462" spans="34:55" ht="12.75">
      <c r="AH1462" s="164"/>
      <c r="AI1462" s="201"/>
      <c r="AJ1462" s="201"/>
      <c r="AK1462" s="201"/>
      <c r="AL1462" s="201"/>
      <c r="AM1462" s="201"/>
      <c r="AN1462" s="201"/>
      <c r="AO1462" s="201"/>
      <c r="AP1462" s="201"/>
      <c r="AQ1462" s="201"/>
      <c r="AR1462" s="201"/>
      <c r="AS1462" s="201"/>
      <c r="AT1462" s="201"/>
      <c r="AU1462" s="201"/>
      <c r="AV1462" s="201"/>
      <c r="AW1462" s="201"/>
      <c r="AX1462" s="201"/>
      <c r="AY1462" s="201"/>
      <c r="AZ1462" s="201"/>
      <c r="BA1462" s="201"/>
      <c r="BB1462" s="201"/>
      <c r="BC1462" s="201"/>
    </row>
    <row r="1463" spans="34:55" ht="12.75">
      <c r="AH1463" s="164"/>
      <c r="AI1463" s="201"/>
      <c r="AJ1463" s="201"/>
      <c r="AK1463" s="201"/>
      <c r="AL1463" s="201"/>
      <c r="AM1463" s="201"/>
      <c r="AN1463" s="201"/>
      <c r="AO1463" s="201"/>
      <c r="AP1463" s="201"/>
      <c r="AQ1463" s="201"/>
      <c r="AR1463" s="201"/>
      <c r="AS1463" s="201"/>
      <c r="AT1463" s="201"/>
      <c r="AU1463" s="201"/>
      <c r="AV1463" s="201"/>
      <c r="AW1463" s="201"/>
      <c r="AX1463" s="201"/>
      <c r="AY1463" s="201"/>
      <c r="AZ1463" s="201"/>
      <c r="BA1463" s="201"/>
      <c r="BB1463" s="201"/>
      <c r="BC1463" s="201"/>
    </row>
    <row r="1464" spans="34:55" ht="12.75">
      <c r="AH1464" s="164"/>
      <c r="AI1464" s="201"/>
      <c r="AJ1464" s="201"/>
      <c r="AK1464" s="201"/>
      <c r="AL1464" s="201"/>
      <c r="AM1464" s="201"/>
      <c r="AN1464" s="201"/>
      <c r="AO1464" s="201"/>
      <c r="AP1464" s="201"/>
      <c r="AQ1464" s="201"/>
      <c r="AR1464" s="201"/>
      <c r="AS1464" s="201"/>
      <c r="AT1464" s="201"/>
      <c r="AU1464" s="201"/>
      <c r="AV1464" s="201"/>
      <c r="AW1464" s="201"/>
      <c r="AX1464" s="201"/>
      <c r="AY1464" s="201"/>
      <c r="AZ1464" s="201"/>
      <c r="BA1464" s="201"/>
      <c r="BB1464" s="201"/>
      <c r="BC1464" s="201"/>
    </row>
    <row r="1465" spans="34:55" ht="12.75">
      <c r="AH1465" s="164"/>
      <c r="AI1465" s="201"/>
      <c r="AJ1465" s="201"/>
      <c r="AK1465" s="201"/>
      <c r="AL1465" s="201"/>
      <c r="AM1465" s="201"/>
      <c r="AN1465" s="201"/>
      <c r="AO1465" s="201"/>
      <c r="AP1465" s="201"/>
      <c r="AQ1465" s="201"/>
      <c r="AR1465" s="201"/>
      <c r="AS1465" s="201"/>
      <c r="AT1465" s="201"/>
      <c r="AU1465" s="201"/>
      <c r="AV1465" s="201"/>
      <c r="AW1465" s="201"/>
      <c r="AX1465" s="201"/>
      <c r="AY1465" s="201"/>
      <c r="AZ1465" s="201"/>
      <c r="BA1465" s="201"/>
      <c r="BB1465" s="201"/>
      <c r="BC1465" s="201"/>
    </row>
    <row r="1466" spans="34:55" ht="12.75">
      <c r="AH1466" s="164"/>
      <c r="AI1466" s="201"/>
      <c r="AJ1466" s="201"/>
      <c r="AK1466" s="201"/>
      <c r="AL1466" s="201"/>
      <c r="AM1466" s="201"/>
      <c r="AN1466" s="201"/>
      <c r="AO1466" s="201"/>
      <c r="AP1466" s="201"/>
      <c r="AQ1466" s="201"/>
      <c r="AR1466" s="201"/>
      <c r="AS1466" s="201"/>
      <c r="AT1466" s="201"/>
      <c r="AU1466" s="201"/>
      <c r="AV1466" s="201"/>
      <c r="AW1466" s="201"/>
      <c r="AX1466" s="201"/>
      <c r="AY1466" s="201"/>
      <c r="AZ1466" s="201"/>
      <c r="BA1466" s="201"/>
      <c r="BB1466" s="201"/>
      <c r="BC1466" s="201"/>
    </row>
    <row r="1467" spans="34:55" ht="12.75">
      <c r="AH1467" s="164"/>
      <c r="AI1467" s="201"/>
      <c r="AJ1467" s="201"/>
      <c r="AK1467" s="201"/>
      <c r="AL1467" s="201"/>
      <c r="AM1467" s="201"/>
      <c r="AN1467" s="201"/>
      <c r="AO1467" s="201"/>
      <c r="AP1467" s="201"/>
      <c r="AQ1467" s="201"/>
      <c r="AR1467" s="201"/>
      <c r="AS1467" s="201"/>
      <c r="AT1467" s="201"/>
      <c r="AU1467" s="201"/>
      <c r="AV1467" s="201"/>
      <c r="AW1467" s="201"/>
      <c r="AX1467" s="201"/>
      <c r="AY1467" s="201"/>
      <c r="AZ1467" s="201"/>
      <c r="BA1467" s="201"/>
      <c r="BB1467" s="201"/>
      <c r="BC1467" s="201"/>
    </row>
    <row r="1468" spans="34:55" ht="12.75">
      <c r="AH1468" s="164"/>
      <c r="AI1468" s="201"/>
      <c r="AJ1468" s="201"/>
      <c r="AK1468" s="201"/>
      <c r="AL1468" s="201"/>
      <c r="AM1468" s="201"/>
      <c r="AN1468" s="201"/>
      <c r="AO1468" s="201"/>
      <c r="AP1468" s="201"/>
      <c r="AQ1468" s="201"/>
      <c r="AR1468" s="201"/>
      <c r="AS1468" s="201"/>
      <c r="AT1468" s="201"/>
      <c r="AU1468" s="201"/>
      <c r="AV1468" s="201"/>
      <c r="AW1468" s="201"/>
      <c r="AX1468" s="201"/>
      <c r="AY1468" s="201"/>
      <c r="AZ1468" s="201"/>
      <c r="BA1468" s="201"/>
      <c r="BB1468" s="201"/>
      <c r="BC1468" s="201"/>
    </row>
    <row r="1469" spans="34:55" ht="12.75">
      <c r="AH1469" s="164"/>
      <c r="AI1469" s="201"/>
      <c r="AJ1469" s="201"/>
      <c r="AK1469" s="201"/>
      <c r="AL1469" s="201"/>
      <c r="AM1469" s="201"/>
      <c r="AN1469" s="201"/>
      <c r="AO1469" s="201"/>
      <c r="AP1469" s="201"/>
      <c r="AQ1469" s="201"/>
      <c r="AR1469" s="201"/>
      <c r="AS1469" s="201"/>
      <c r="AT1469" s="201"/>
      <c r="AU1469" s="201"/>
      <c r="AV1469" s="201"/>
      <c r="AW1469" s="201"/>
      <c r="AX1469" s="201"/>
      <c r="AY1469" s="201"/>
      <c r="AZ1469" s="201"/>
      <c r="BA1469" s="201"/>
      <c r="BB1469" s="201"/>
      <c r="BC1469" s="201"/>
    </row>
    <row r="1470" spans="34:55" ht="12.75">
      <c r="AH1470" s="164"/>
      <c r="AI1470" s="201"/>
      <c r="AJ1470" s="201"/>
      <c r="AK1470" s="201"/>
      <c r="AL1470" s="201"/>
      <c r="AM1470" s="201"/>
      <c r="AN1470" s="201"/>
      <c r="AO1470" s="201"/>
      <c r="AP1470" s="201"/>
      <c r="AQ1470" s="201"/>
      <c r="AR1470" s="201"/>
      <c r="AS1470" s="201"/>
      <c r="AT1470" s="201"/>
      <c r="AU1470" s="201"/>
      <c r="AV1470" s="201"/>
      <c r="AW1470" s="201"/>
      <c r="AX1470" s="201"/>
      <c r="AY1470" s="201"/>
      <c r="AZ1470" s="201"/>
      <c r="BA1470" s="201"/>
      <c r="BB1470" s="201"/>
      <c r="BC1470" s="201"/>
    </row>
    <row r="1471" spans="34:55" ht="12.75">
      <c r="AH1471" s="164"/>
      <c r="AI1471" s="201"/>
      <c r="AJ1471" s="201"/>
      <c r="AK1471" s="201"/>
      <c r="AL1471" s="201"/>
      <c r="AM1471" s="201"/>
      <c r="AN1471" s="201"/>
      <c r="AO1471" s="201"/>
      <c r="AP1471" s="201"/>
      <c r="AQ1471" s="201"/>
      <c r="AR1471" s="201"/>
      <c r="AS1471" s="201"/>
      <c r="AT1471" s="201"/>
      <c r="AU1471" s="201"/>
      <c r="AV1471" s="201"/>
      <c r="AW1471" s="201"/>
      <c r="AX1471" s="201"/>
      <c r="AY1471" s="201"/>
      <c r="AZ1471" s="201"/>
      <c r="BA1471" s="201"/>
      <c r="BB1471" s="201"/>
      <c r="BC1471" s="201"/>
    </row>
    <row r="1472" spans="34:55" ht="12.75">
      <c r="AH1472" s="164"/>
      <c r="AI1472" s="201"/>
      <c r="AJ1472" s="201"/>
      <c r="AK1472" s="201"/>
      <c r="AL1472" s="201"/>
      <c r="AM1472" s="201"/>
      <c r="AN1472" s="201"/>
      <c r="AO1472" s="201"/>
      <c r="AP1472" s="201"/>
      <c r="AQ1472" s="201"/>
      <c r="AR1472" s="201"/>
      <c r="AS1472" s="201"/>
      <c r="AT1472" s="201"/>
      <c r="AU1472" s="201"/>
      <c r="AV1472" s="201"/>
      <c r="AW1472" s="201"/>
      <c r="AX1472" s="201"/>
      <c r="AY1472" s="201"/>
      <c r="AZ1472" s="201"/>
      <c r="BA1472" s="201"/>
      <c r="BB1472" s="201"/>
      <c r="BC1472" s="201"/>
    </row>
    <row r="1473" spans="34:55" ht="12.75">
      <c r="AH1473" s="164"/>
      <c r="AI1473" s="201"/>
      <c r="AJ1473" s="201"/>
      <c r="AK1473" s="201"/>
      <c r="AL1473" s="201"/>
      <c r="AM1473" s="201"/>
      <c r="AN1473" s="201"/>
      <c r="AO1473" s="201"/>
      <c r="AP1473" s="201"/>
      <c r="AQ1473" s="201"/>
      <c r="AR1473" s="201"/>
      <c r="AS1473" s="201"/>
      <c r="AT1473" s="201"/>
      <c r="AU1473" s="201"/>
      <c r="AV1473" s="201"/>
      <c r="AW1473" s="201"/>
      <c r="AX1473" s="201"/>
      <c r="AY1473" s="201"/>
      <c r="AZ1473" s="201"/>
      <c r="BA1473" s="201"/>
      <c r="BB1473" s="201"/>
      <c r="BC1473" s="201"/>
    </row>
    <row r="1474" spans="34:55" ht="12.75">
      <c r="AH1474" s="164"/>
      <c r="AI1474" s="201"/>
      <c r="AJ1474" s="201"/>
      <c r="AK1474" s="201"/>
      <c r="AL1474" s="201"/>
      <c r="AM1474" s="201"/>
      <c r="AN1474" s="201"/>
      <c r="AO1474" s="201"/>
      <c r="AP1474" s="201"/>
      <c r="AQ1474" s="201"/>
      <c r="AR1474" s="201"/>
      <c r="AS1474" s="201"/>
      <c r="AT1474" s="201"/>
      <c r="AU1474" s="201"/>
      <c r="AV1474" s="201"/>
      <c r="AW1474" s="201"/>
      <c r="AX1474" s="201"/>
      <c r="AY1474" s="201"/>
      <c r="AZ1474" s="201"/>
      <c r="BA1474" s="201"/>
      <c r="BB1474" s="201"/>
      <c r="BC1474" s="201"/>
    </row>
    <row r="1475" spans="34:55" ht="12.75">
      <c r="AH1475" s="164"/>
      <c r="AI1475" s="201"/>
      <c r="AJ1475" s="201"/>
      <c r="AK1475" s="201"/>
      <c r="AL1475" s="201"/>
      <c r="AM1475" s="201"/>
      <c r="AN1475" s="201"/>
      <c r="AO1475" s="201"/>
      <c r="AP1475" s="201"/>
      <c r="AQ1475" s="201"/>
      <c r="AR1475" s="201"/>
      <c r="AS1475" s="201"/>
      <c r="AT1475" s="201"/>
      <c r="AU1475" s="201"/>
      <c r="AV1475" s="201"/>
      <c r="AW1475" s="201"/>
      <c r="AX1475" s="201"/>
      <c r="AY1475" s="201"/>
      <c r="AZ1475" s="201"/>
      <c r="BA1475" s="201"/>
      <c r="BB1475" s="201"/>
      <c r="BC1475" s="201"/>
    </row>
    <row r="1476" spans="34:55" ht="12.75">
      <c r="AH1476" s="164"/>
      <c r="AI1476" s="201"/>
      <c r="AJ1476" s="201"/>
      <c r="AK1476" s="201"/>
      <c r="AL1476" s="201"/>
      <c r="AM1476" s="201"/>
      <c r="AN1476" s="201"/>
      <c r="AO1476" s="201"/>
      <c r="AP1476" s="201"/>
      <c r="AQ1476" s="201"/>
      <c r="AR1476" s="201"/>
      <c r="AS1476" s="201"/>
      <c r="AT1476" s="201"/>
      <c r="AU1476" s="201"/>
      <c r="AV1476" s="201"/>
      <c r="AW1476" s="201"/>
      <c r="AX1476" s="201"/>
      <c r="AY1476" s="201"/>
      <c r="AZ1476" s="201"/>
      <c r="BA1476" s="201"/>
      <c r="BB1476" s="201"/>
      <c r="BC1476" s="201"/>
    </row>
    <row r="1477" spans="34:55" ht="12.75">
      <c r="AH1477" s="164"/>
      <c r="AI1477" s="201"/>
      <c r="AJ1477" s="201"/>
      <c r="AK1477" s="201"/>
      <c r="AL1477" s="201"/>
      <c r="AM1477" s="201"/>
      <c r="AN1477" s="201"/>
      <c r="AO1477" s="201"/>
      <c r="AP1477" s="201"/>
      <c r="AQ1477" s="201"/>
      <c r="AR1477" s="201"/>
      <c r="AS1477" s="201"/>
      <c r="AT1477" s="201"/>
      <c r="AU1477" s="201"/>
      <c r="AV1477" s="201"/>
      <c r="AW1477" s="201"/>
      <c r="AX1477" s="201"/>
      <c r="AY1477" s="201"/>
      <c r="AZ1477" s="201"/>
      <c r="BA1477" s="201"/>
      <c r="BB1477" s="201"/>
      <c r="BC1477" s="201"/>
    </row>
    <row r="1478" spans="34:55" ht="12.75">
      <c r="AH1478" s="164"/>
      <c r="AI1478" s="201"/>
      <c r="AJ1478" s="201"/>
      <c r="AK1478" s="201"/>
      <c r="AL1478" s="201"/>
      <c r="AM1478" s="201"/>
      <c r="AN1478" s="201"/>
      <c r="AO1478" s="201"/>
      <c r="AP1478" s="201"/>
      <c r="AQ1478" s="201"/>
      <c r="AR1478" s="201"/>
      <c r="AS1478" s="201"/>
      <c r="AT1478" s="201"/>
      <c r="AU1478" s="201"/>
      <c r="AV1478" s="201"/>
      <c r="AW1478" s="201"/>
      <c r="AX1478" s="201"/>
      <c r="AY1478" s="201"/>
      <c r="AZ1478" s="201"/>
      <c r="BA1478" s="201"/>
      <c r="BB1478" s="201"/>
      <c r="BC1478" s="201"/>
    </row>
    <row r="1479" spans="34:55" ht="12.75">
      <c r="AH1479" s="164"/>
      <c r="AI1479" s="201"/>
      <c r="AJ1479" s="201"/>
      <c r="AK1479" s="201"/>
      <c r="AL1479" s="201"/>
      <c r="AM1479" s="201"/>
      <c r="AN1479" s="201"/>
      <c r="AO1479" s="201"/>
      <c r="AP1479" s="201"/>
      <c r="AQ1479" s="201"/>
      <c r="AR1479" s="201"/>
      <c r="AS1479" s="201"/>
      <c r="AT1479" s="201"/>
      <c r="AU1479" s="201"/>
      <c r="AV1479" s="201"/>
      <c r="AW1479" s="201"/>
      <c r="AX1479" s="201"/>
      <c r="AY1479" s="201"/>
      <c r="AZ1479" s="201"/>
      <c r="BA1479" s="201"/>
      <c r="BB1479" s="201"/>
      <c r="BC1479" s="201"/>
    </row>
    <row r="1480" spans="34:55" ht="12.75">
      <c r="AH1480" s="164"/>
      <c r="AI1480" s="201"/>
      <c r="AJ1480" s="201"/>
      <c r="AK1480" s="201"/>
      <c r="AL1480" s="201"/>
      <c r="AM1480" s="201"/>
      <c r="AN1480" s="201"/>
      <c r="AO1480" s="201"/>
      <c r="AP1480" s="201"/>
      <c r="AQ1480" s="201"/>
      <c r="AR1480" s="201"/>
      <c r="AS1480" s="201"/>
      <c r="AT1480" s="201"/>
      <c r="AU1480" s="201"/>
      <c r="AV1480" s="201"/>
      <c r="AW1480" s="201"/>
      <c r="AX1480" s="201"/>
      <c r="AY1480" s="201"/>
      <c r="AZ1480" s="201"/>
      <c r="BA1480" s="201"/>
      <c r="BB1480" s="201"/>
      <c r="BC1480" s="201"/>
    </row>
    <row r="1481" spans="34:55" ht="12.75">
      <c r="AH1481" s="164"/>
      <c r="AI1481" s="201"/>
      <c r="AJ1481" s="201"/>
      <c r="AK1481" s="201"/>
      <c r="AL1481" s="201"/>
      <c r="AM1481" s="201"/>
      <c r="AN1481" s="201"/>
      <c r="AO1481" s="201"/>
      <c r="AP1481" s="201"/>
      <c r="AQ1481" s="201"/>
      <c r="AR1481" s="201"/>
      <c r="AS1481" s="201"/>
      <c r="AT1481" s="201"/>
      <c r="AU1481" s="201"/>
      <c r="AV1481" s="201"/>
      <c r="AW1481" s="201"/>
      <c r="AX1481" s="201"/>
      <c r="AY1481" s="201"/>
      <c r="AZ1481" s="201"/>
      <c r="BA1481" s="201"/>
      <c r="BB1481" s="201"/>
      <c r="BC1481" s="201"/>
    </row>
    <row r="1482" spans="34:55" ht="12.75">
      <c r="AH1482" s="164"/>
      <c r="AI1482" s="201"/>
      <c r="AJ1482" s="201"/>
      <c r="AK1482" s="201"/>
      <c r="AL1482" s="201"/>
      <c r="AM1482" s="201"/>
      <c r="AN1482" s="201"/>
      <c r="AO1482" s="201"/>
      <c r="AP1482" s="201"/>
      <c r="AQ1482" s="201"/>
      <c r="AR1482" s="201"/>
      <c r="AS1482" s="201"/>
      <c r="AT1482" s="201"/>
      <c r="AU1482" s="201"/>
      <c r="AV1482" s="201"/>
      <c r="AW1482" s="201"/>
      <c r="AX1482" s="201"/>
      <c r="AY1482" s="201"/>
      <c r="AZ1482" s="201"/>
      <c r="BA1482" s="201"/>
      <c r="BB1482" s="201"/>
      <c r="BC1482" s="201"/>
    </row>
    <row r="1483" spans="34:55" ht="12.75">
      <c r="AH1483" s="164"/>
      <c r="AI1483" s="201"/>
      <c r="AJ1483" s="201"/>
      <c r="AK1483" s="201"/>
      <c r="AL1483" s="201"/>
      <c r="AM1483" s="201"/>
      <c r="AN1483" s="201"/>
      <c r="AO1483" s="201"/>
      <c r="AP1483" s="201"/>
      <c r="AQ1483" s="201"/>
      <c r="AR1483" s="201"/>
      <c r="AS1483" s="201"/>
      <c r="AT1483" s="201"/>
      <c r="AU1483" s="201"/>
      <c r="AV1483" s="201"/>
      <c r="AW1483" s="201"/>
      <c r="AX1483" s="201"/>
      <c r="AY1483" s="201"/>
      <c r="AZ1483" s="201"/>
      <c r="BA1483" s="201"/>
      <c r="BB1483" s="201"/>
      <c r="BC1483" s="201"/>
    </row>
    <row r="1484" spans="34:55" ht="12.75">
      <c r="AH1484" s="164"/>
      <c r="AI1484" s="201"/>
      <c r="AJ1484" s="201"/>
      <c r="AK1484" s="201"/>
      <c r="AL1484" s="201"/>
      <c r="AM1484" s="201"/>
      <c r="AN1484" s="201"/>
      <c r="AO1484" s="201"/>
      <c r="AP1484" s="201"/>
      <c r="AQ1484" s="201"/>
      <c r="AR1484" s="201"/>
      <c r="AS1484" s="201"/>
      <c r="AT1484" s="201"/>
      <c r="AU1484" s="201"/>
      <c r="AV1484" s="201"/>
      <c r="AW1484" s="201"/>
      <c r="AX1484" s="201"/>
      <c r="AY1484" s="201"/>
      <c r="AZ1484" s="201"/>
      <c r="BA1484" s="201"/>
      <c r="BB1484" s="201"/>
      <c r="BC1484" s="201"/>
    </row>
    <row r="1485" spans="34:55" ht="12.75">
      <c r="AH1485" s="164"/>
      <c r="AI1485" s="201"/>
      <c r="AJ1485" s="201"/>
      <c r="AK1485" s="201"/>
      <c r="AL1485" s="201"/>
      <c r="AM1485" s="201"/>
      <c r="AN1485" s="201"/>
      <c r="AO1485" s="201"/>
      <c r="AP1485" s="201"/>
      <c r="AQ1485" s="201"/>
      <c r="AR1485" s="201"/>
      <c r="AS1485" s="201"/>
      <c r="AT1485" s="201"/>
      <c r="AU1485" s="201"/>
      <c r="AV1485" s="201"/>
      <c r="AW1485" s="201"/>
      <c r="AX1485" s="201"/>
      <c r="AY1485" s="201"/>
      <c r="AZ1485" s="201"/>
      <c r="BA1485" s="201"/>
      <c r="BB1485" s="201"/>
      <c r="BC1485" s="201"/>
    </row>
    <row r="1486" spans="34:55" ht="12.75">
      <c r="AH1486" s="164"/>
      <c r="AI1486" s="201"/>
      <c r="AJ1486" s="201"/>
      <c r="AK1486" s="201"/>
      <c r="AL1486" s="201"/>
      <c r="AM1486" s="201"/>
      <c r="AN1486" s="201"/>
      <c r="AO1486" s="201"/>
      <c r="AP1486" s="201"/>
      <c r="AQ1486" s="201"/>
      <c r="AR1486" s="201"/>
      <c r="AS1486" s="201"/>
      <c r="AT1486" s="201"/>
      <c r="AU1486" s="201"/>
      <c r="AV1486" s="201"/>
      <c r="AW1486" s="201"/>
      <c r="AX1486" s="201"/>
      <c r="AY1486" s="201"/>
      <c r="AZ1486" s="201"/>
      <c r="BA1486" s="201"/>
      <c r="BB1486" s="201"/>
      <c r="BC1486" s="201"/>
    </row>
    <row r="1487" spans="34:55" ht="12.75">
      <c r="AH1487" s="164"/>
      <c r="AI1487" s="201"/>
      <c r="AJ1487" s="201"/>
      <c r="AK1487" s="201"/>
      <c r="AL1487" s="201"/>
      <c r="AM1487" s="201"/>
      <c r="AN1487" s="201"/>
      <c r="AO1487" s="201"/>
      <c r="AP1487" s="201"/>
      <c r="AQ1487" s="201"/>
      <c r="AR1487" s="201"/>
      <c r="AS1487" s="201"/>
      <c r="AT1487" s="201"/>
      <c r="AU1487" s="201"/>
      <c r="AV1487" s="201"/>
      <c r="AW1487" s="201"/>
      <c r="AX1487" s="201"/>
      <c r="AY1487" s="201"/>
      <c r="AZ1487" s="201"/>
      <c r="BA1487" s="201"/>
      <c r="BB1487" s="201"/>
      <c r="BC1487" s="201"/>
    </row>
    <row r="1488" spans="34:55" ht="12.75">
      <c r="AH1488" s="164"/>
      <c r="AI1488" s="201"/>
      <c r="AJ1488" s="201"/>
      <c r="AK1488" s="201"/>
      <c r="AL1488" s="201"/>
      <c r="AM1488" s="201"/>
      <c r="AN1488" s="201"/>
      <c r="AO1488" s="201"/>
      <c r="AP1488" s="201"/>
      <c r="AQ1488" s="201"/>
      <c r="AR1488" s="201"/>
      <c r="AS1488" s="201"/>
      <c r="AT1488" s="201"/>
      <c r="AU1488" s="201"/>
      <c r="AV1488" s="201"/>
      <c r="AW1488" s="201"/>
      <c r="AX1488" s="201"/>
      <c r="AY1488" s="201"/>
      <c r="AZ1488" s="201"/>
      <c r="BA1488" s="201"/>
      <c r="BB1488" s="201"/>
      <c r="BC1488" s="201"/>
    </row>
    <row r="1489" spans="34:55" ht="12.75">
      <c r="AH1489" s="164"/>
      <c r="AI1489" s="201"/>
      <c r="AJ1489" s="201"/>
      <c r="AK1489" s="201"/>
      <c r="AL1489" s="201"/>
      <c r="AM1489" s="201"/>
      <c r="AN1489" s="201"/>
      <c r="AO1489" s="201"/>
      <c r="AP1489" s="201"/>
      <c r="AQ1489" s="201"/>
      <c r="AR1489" s="201"/>
      <c r="AS1489" s="201"/>
      <c r="AT1489" s="201"/>
      <c r="AU1489" s="201"/>
      <c r="AV1489" s="201"/>
      <c r="AW1489" s="201"/>
      <c r="AX1489" s="201"/>
      <c r="AY1489" s="201"/>
      <c r="AZ1489" s="201"/>
      <c r="BA1489" s="201"/>
      <c r="BB1489" s="201"/>
      <c r="BC1489" s="201"/>
    </row>
    <row r="1490" spans="34:55" ht="12.75">
      <c r="AH1490" s="164"/>
      <c r="AI1490" s="201"/>
      <c r="AJ1490" s="201"/>
      <c r="AK1490" s="201"/>
      <c r="AL1490" s="201"/>
      <c r="AM1490" s="201"/>
      <c r="AN1490" s="201"/>
      <c r="AO1490" s="201"/>
      <c r="AP1490" s="201"/>
      <c r="AQ1490" s="201"/>
      <c r="AR1490" s="201"/>
      <c r="AS1490" s="201"/>
      <c r="AT1490" s="201"/>
      <c r="AU1490" s="201"/>
      <c r="AV1490" s="201"/>
      <c r="AW1490" s="201"/>
      <c r="AX1490" s="201"/>
      <c r="AY1490" s="201"/>
      <c r="AZ1490" s="201"/>
      <c r="BA1490" s="201"/>
      <c r="BB1490" s="201"/>
      <c r="BC1490" s="201"/>
    </row>
    <row r="1491" spans="34:55" ht="12.75">
      <c r="AH1491" s="164"/>
      <c r="AI1491" s="201"/>
      <c r="AJ1491" s="201"/>
      <c r="AK1491" s="201"/>
      <c r="AL1491" s="201"/>
      <c r="AM1491" s="201"/>
      <c r="AN1491" s="201"/>
      <c r="AO1491" s="201"/>
      <c r="AP1491" s="201"/>
      <c r="AQ1491" s="201"/>
      <c r="AR1491" s="201"/>
      <c r="AS1491" s="201"/>
      <c r="AT1491" s="201"/>
      <c r="AU1491" s="201"/>
      <c r="AV1491" s="201"/>
      <c r="AW1491" s="201"/>
      <c r="AX1491" s="201"/>
      <c r="AY1491" s="201"/>
      <c r="AZ1491" s="201"/>
      <c r="BA1491" s="201"/>
      <c r="BB1491" s="201"/>
      <c r="BC1491" s="201"/>
    </row>
    <row r="1492" spans="34:55" ht="12.75">
      <c r="AH1492" s="164"/>
      <c r="AI1492" s="201"/>
      <c r="AJ1492" s="201"/>
      <c r="AK1492" s="201"/>
      <c r="AL1492" s="201"/>
      <c r="AM1492" s="201"/>
      <c r="AN1492" s="201"/>
      <c r="AO1492" s="201"/>
      <c r="AP1492" s="201"/>
      <c r="AQ1492" s="201"/>
      <c r="AR1492" s="201"/>
      <c r="AS1492" s="201"/>
      <c r="AT1492" s="201"/>
      <c r="AU1492" s="201"/>
      <c r="AV1492" s="201"/>
      <c r="AW1492" s="201"/>
      <c r="AX1492" s="201"/>
      <c r="AY1492" s="201"/>
      <c r="AZ1492" s="201"/>
      <c r="BA1492" s="201"/>
      <c r="BB1492" s="201"/>
      <c r="BC1492" s="201"/>
    </row>
    <row r="1493" spans="34:55" ht="12.75">
      <c r="AH1493" s="164"/>
      <c r="AI1493" s="201"/>
      <c r="AJ1493" s="201"/>
      <c r="AK1493" s="201"/>
      <c r="AL1493" s="201"/>
      <c r="AM1493" s="201"/>
      <c r="AN1493" s="201"/>
      <c r="AO1493" s="201"/>
      <c r="AP1493" s="201"/>
      <c r="AQ1493" s="201"/>
      <c r="AR1493" s="201"/>
      <c r="AS1493" s="201"/>
      <c r="AT1493" s="201"/>
      <c r="AU1493" s="201"/>
      <c r="AV1493" s="201"/>
      <c r="AW1493" s="201"/>
      <c r="AX1493" s="201"/>
      <c r="AY1493" s="201"/>
      <c r="AZ1493" s="201"/>
      <c r="BA1493" s="201"/>
      <c r="BB1493" s="201"/>
      <c r="BC1493" s="201"/>
    </row>
    <row r="1494" spans="34:55" ht="12.75">
      <c r="AH1494" s="164"/>
      <c r="AI1494" s="201"/>
      <c r="AJ1494" s="201"/>
      <c r="AK1494" s="201"/>
      <c r="AL1494" s="201"/>
      <c r="AM1494" s="201"/>
      <c r="AN1494" s="201"/>
      <c r="AO1494" s="201"/>
      <c r="AP1494" s="201"/>
      <c r="AQ1494" s="201"/>
      <c r="AR1494" s="201"/>
      <c r="AS1494" s="201"/>
      <c r="AT1494" s="201"/>
      <c r="AU1494" s="201"/>
      <c r="AV1494" s="201"/>
      <c r="AW1494" s="201"/>
      <c r="AX1494" s="201"/>
      <c r="AY1494" s="201"/>
      <c r="AZ1494" s="201"/>
      <c r="BA1494" s="201"/>
      <c r="BB1494" s="201"/>
      <c r="BC1494" s="201"/>
    </row>
    <row r="1495" spans="34:55" ht="12.75">
      <c r="AH1495" s="164"/>
      <c r="AI1495" s="201"/>
      <c r="AJ1495" s="201"/>
      <c r="AK1495" s="201"/>
      <c r="AL1495" s="201"/>
      <c r="AM1495" s="201"/>
      <c r="AN1495" s="201"/>
      <c r="AO1495" s="201"/>
      <c r="AP1495" s="201"/>
      <c r="AQ1495" s="201"/>
      <c r="AR1495" s="201"/>
      <c r="AS1495" s="201"/>
      <c r="AT1495" s="201"/>
      <c r="AU1495" s="201"/>
      <c r="AV1495" s="201"/>
      <c r="AW1495" s="201"/>
      <c r="AX1495" s="201"/>
      <c r="AY1495" s="201"/>
      <c r="AZ1495" s="201"/>
      <c r="BA1495" s="201"/>
      <c r="BB1495" s="201"/>
      <c r="BC1495" s="201"/>
    </row>
    <row r="1496" spans="34:55" ht="12.75">
      <c r="AH1496" s="164"/>
      <c r="AI1496" s="201"/>
      <c r="AJ1496" s="201"/>
      <c r="AK1496" s="201"/>
      <c r="AL1496" s="201"/>
      <c r="AM1496" s="201"/>
      <c r="AN1496" s="201"/>
      <c r="AO1496" s="201"/>
      <c r="AP1496" s="201"/>
      <c r="AQ1496" s="201"/>
      <c r="AR1496" s="201"/>
      <c r="AS1496" s="201"/>
      <c r="AT1496" s="201"/>
      <c r="AU1496" s="201"/>
      <c r="AV1496" s="201"/>
      <c r="AW1496" s="201"/>
      <c r="AX1496" s="201"/>
      <c r="AY1496" s="201"/>
      <c r="AZ1496" s="201"/>
      <c r="BA1496" s="201"/>
      <c r="BB1496" s="201"/>
      <c r="BC1496" s="201"/>
    </row>
    <row r="1497" spans="34:55" ht="12.75">
      <c r="AH1497" s="164"/>
      <c r="AI1497" s="201"/>
      <c r="AJ1497" s="201"/>
      <c r="AK1497" s="201"/>
      <c r="AL1497" s="201"/>
      <c r="AM1497" s="201"/>
      <c r="AN1497" s="201"/>
      <c r="AO1497" s="201"/>
      <c r="AP1497" s="201"/>
      <c r="AQ1497" s="201"/>
      <c r="AR1497" s="201"/>
      <c r="AS1497" s="201"/>
      <c r="AT1497" s="201"/>
      <c r="AU1497" s="201"/>
      <c r="AV1497" s="201"/>
      <c r="AW1497" s="201"/>
      <c r="AX1497" s="201"/>
      <c r="AY1497" s="201"/>
      <c r="AZ1497" s="201"/>
      <c r="BA1497" s="201"/>
      <c r="BB1497" s="201"/>
      <c r="BC1497" s="201"/>
    </row>
    <row r="1498" spans="34:55" ht="12.75">
      <c r="AH1498" s="164"/>
      <c r="AI1498" s="201"/>
      <c r="AJ1498" s="201"/>
      <c r="AK1498" s="201"/>
      <c r="AL1498" s="201"/>
      <c r="AM1498" s="201"/>
      <c r="AN1498" s="201"/>
      <c r="AO1498" s="201"/>
      <c r="AP1498" s="201"/>
      <c r="AQ1498" s="201"/>
      <c r="AR1498" s="201"/>
      <c r="AS1498" s="201"/>
      <c r="AT1498" s="201"/>
      <c r="AU1498" s="201"/>
      <c r="AV1498" s="201"/>
      <c r="AW1498" s="201"/>
      <c r="AX1498" s="201"/>
      <c r="AY1498" s="201"/>
      <c r="AZ1498" s="201"/>
      <c r="BA1498" s="201"/>
      <c r="BB1498" s="201"/>
      <c r="BC1498" s="201"/>
    </row>
    <row r="1499" spans="34:55" ht="12.75">
      <c r="AH1499" s="164"/>
      <c r="AI1499" s="201"/>
      <c r="AJ1499" s="201"/>
      <c r="AK1499" s="201"/>
      <c r="AL1499" s="201"/>
      <c r="AM1499" s="201"/>
      <c r="AN1499" s="201"/>
      <c r="AO1499" s="201"/>
      <c r="AP1499" s="201"/>
      <c r="AQ1499" s="201"/>
      <c r="AR1499" s="201"/>
      <c r="AS1499" s="201"/>
      <c r="AT1499" s="201"/>
      <c r="AU1499" s="201"/>
      <c r="AV1499" s="201"/>
      <c r="AW1499" s="201"/>
      <c r="AX1499" s="201"/>
      <c r="AY1499" s="201"/>
      <c r="AZ1499" s="201"/>
      <c r="BA1499" s="201"/>
      <c r="BB1499" s="201"/>
      <c r="BC1499" s="201"/>
    </row>
    <row r="1500" spans="34:55" ht="12.75">
      <c r="AH1500" s="164"/>
      <c r="AI1500" s="201"/>
      <c r="AJ1500" s="201"/>
      <c r="AK1500" s="201"/>
      <c r="AL1500" s="201"/>
      <c r="AM1500" s="201"/>
      <c r="AN1500" s="201"/>
      <c r="AO1500" s="201"/>
      <c r="AP1500" s="201"/>
      <c r="AQ1500" s="201"/>
      <c r="AR1500" s="201"/>
      <c r="AS1500" s="201"/>
      <c r="AT1500" s="201"/>
      <c r="AU1500" s="201"/>
      <c r="AV1500" s="201"/>
      <c r="AW1500" s="201"/>
      <c r="AX1500" s="201"/>
      <c r="AY1500" s="201"/>
      <c r="AZ1500" s="201"/>
      <c r="BA1500" s="201"/>
      <c r="BB1500" s="201"/>
      <c r="BC1500" s="201"/>
    </row>
    <row r="1501" spans="34:55" ht="12.75">
      <c r="AH1501" s="164"/>
      <c r="AI1501" s="201"/>
      <c r="AJ1501" s="201"/>
      <c r="AK1501" s="201"/>
      <c r="AL1501" s="201"/>
      <c r="AM1501" s="201"/>
      <c r="AN1501" s="201"/>
      <c r="AO1501" s="201"/>
      <c r="AP1501" s="201"/>
      <c r="AQ1501" s="201"/>
      <c r="AR1501" s="201"/>
      <c r="AS1501" s="201"/>
      <c r="AT1501" s="201"/>
      <c r="AU1501" s="201"/>
      <c r="AV1501" s="201"/>
      <c r="AW1501" s="201"/>
      <c r="AX1501" s="201"/>
      <c r="AY1501" s="201"/>
      <c r="AZ1501" s="201"/>
      <c r="BA1501" s="201"/>
      <c r="BB1501" s="201"/>
      <c r="BC1501" s="201"/>
    </row>
    <row r="1502" spans="34:55" ht="12.75">
      <c r="AH1502" s="164"/>
      <c r="AI1502" s="201"/>
      <c r="AJ1502" s="201"/>
      <c r="AK1502" s="201"/>
      <c r="AL1502" s="201"/>
      <c r="AM1502" s="201"/>
      <c r="AN1502" s="201"/>
      <c r="AO1502" s="201"/>
      <c r="AP1502" s="201"/>
      <c r="AQ1502" s="201"/>
      <c r="AR1502" s="201"/>
      <c r="AS1502" s="201"/>
      <c r="AT1502" s="201"/>
      <c r="AU1502" s="201"/>
      <c r="AV1502" s="201"/>
      <c r="AW1502" s="201"/>
      <c r="AX1502" s="201"/>
      <c r="AY1502" s="201"/>
      <c r="AZ1502" s="201"/>
      <c r="BA1502" s="201"/>
      <c r="BB1502" s="201"/>
      <c r="BC1502" s="201"/>
    </row>
    <row r="1503" spans="34:55" ht="12.75">
      <c r="AH1503" s="164"/>
      <c r="AI1503" s="201"/>
      <c r="AJ1503" s="201"/>
      <c r="AK1503" s="201"/>
      <c r="AL1503" s="201"/>
      <c r="AM1503" s="201"/>
      <c r="AN1503" s="201"/>
      <c r="AO1503" s="201"/>
      <c r="AP1503" s="201"/>
      <c r="AQ1503" s="201"/>
      <c r="AR1503" s="201"/>
      <c r="AS1503" s="201"/>
      <c r="AT1503" s="201"/>
      <c r="AU1503" s="201"/>
      <c r="AV1503" s="201"/>
      <c r="AW1503" s="201"/>
      <c r="AX1503" s="201"/>
      <c r="AY1503" s="201"/>
      <c r="AZ1503" s="201"/>
      <c r="BA1503" s="201"/>
      <c r="BB1503" s="201"/>
      <c r="BC1503" s="201"/>
    </row>
    <row r="1504" spans="34:55" ht="12.75">
      <c r="AH1504" s="164"/>
      <c r="AI1504" s="201"/>
      <c r="AJ1504" s="201"/>
      <c r="AK1504" s="201"/>
      <c r="AL1504" s="201"/>
      <c r="AM1504" s="201"/>
      <c r="AN1504" s="201"/>
      <c r="AO1504" s="201"/>
      <c r="AP1504" s="201"/>
      <c r="AQ1504" s="201"/>
      <c r="AR1504" s="201"/>
      <c r="AS1504" s="201"/>
      <c r="AT1504" s="201"/>
      <c r="AU1504" s="201"/>
      <c r="AV1504" s="201"/>
      <c r="AW1504" s="201"/>
      <c r="AX1504" s="201"/>
      <c r="AY1504" s="201"/>
      <c r="AZ1504" s="201"/>
      <c r="BA1504" s="201"/>
      <c r="BB1504" s="201"/>
      <c r="BC1504" s="201"/>
    </row>
    <row r="1505" spans="34:55" ht="12.75">
      <c r="AH1505" s="164"/>
      <c r="AI1505" s="201"/>
      <c r="AJ1505" s="201"/>
      <c r="AK1505" s="201"/>
      <c r="AL1505" s="201"/>
      <c r="AM1505" s="201"/>
      <c r="AN1505" s="201"/>
      <c r="AO1505" s="201"/>
      <c r="AP1505" s="201"/>
      <c r="AQ1505" s="201"/>
      <c r="AR1505" s="201"/>
      <c r="AS1505" s="201"/>
      <c r="AT1505" s="201"/>
      <c r="AU1505" s="201"/>
      <c r="AV1505" s="201"/>
      <c r="AW1505" s="201"/>
      <c r="AX1505" s="201"/>
      <c r="AY1505" s="201"/>
      <c r="AZ1505" s="201"/>
      <c r="BA1505" s="201"/>
      <c r="BB1505" s="201"/>
      <c r="BC1505" s="201"/>
    </row>
    <row r="1506" spans="34:55" ht="12.75">
      <c r="AH1506" s="164"/>
      <c r="AI1506" s="201"/>
      <c r="AJ1506" s="201"/>
      <c r="AK1506" s="201"/>
      <c r="AL1506" s="201"/>
      <c r="AM1506" s="201"/>
      <c r="AN1506" s="201"/>
      <c r="AO1506" s="201"/>
      <c r="AP1506" s="201"/>
      <c r="AQ1506" s="201"/>
      <c r="AR1506" s="201"/>
      <c r="AS1506" s="201"/>
      <c r="AT1506" s="201"/>
      <c r="AU1506" s="201"/>
      <c r="AV1506" s="201"/>
      <c r="AW1506" s="201"/>
      <c r="AX1506" s="201"/>
      <c r="AY1506" s="201"/>
      <c r="AZ1506" s="201"/>
      <c r="BA1506" s="201"/>
      <c r="BB1506" s="201"/>
      <c r="BC1506" s="201"/>
    </row>
    <row r="1507" spans="34:55" ht="12.75">
      <c r="AH1507" s="164"/>
      <c r="AI1507" s="201"/>
      <c r="AJ1507" s="201"/>
      <c r="AK1507" s="201"/>
      <c r="AL1507" s="201"/>
      <c r="AM1507" s="201"/>
      <c r="AN1507" s="201"/>
      <c r="AO1507" s="201"/>
      <c r="AP1507" s="201"/>
      <c r="AQ1507" s="201"/>
      <c r="AR1507" s="201"/>
      <c r="AS1507" s="201"/>
      <c r="AT1507" s="201"/>
      <c r="AU1507" s="201"/>
      <c r="AV1507" s="201"/>
      <c r="AW1507" s="201"/>
      <c r="AX1507" s="201"/>
      <c r="AY1507" s="201"/>
      <c r="AZ1507" s="201"/>
      <c r="BA1507" s="201"/>
      <c r="BB1507" s="201"/>
      <c r="BC1507" s="201"/>
    </row>
    <row r="1508" spans="34:55" ht="12.75">
      <c r="AH1508" s="164"/>
      <c r="AI1508" s="201"/>
      <c r="AJ1508" s="201"/>
      <c r="AK1508" s="201"/>
      <c r="AL1508" s="201"/>
      <c r="AM1508" s="201"/>
      <c r="AN1508" s="201"/>
      <c r="AO1508" s="201"/>
      <c r="AP1508" s="201"/>
      <c r="AQ1508" s="201"/>
      <c r="AR1508" s="201"/>
      <c r="AS1508" s="201"/>
      <c r="AT1508" s="201"/>
      <c r="AU1508" s="201"/>
      <c r="AV1508" s="201"/>
      <c r="AW1508" s="201"/>
      <c r="AX1508" s="201"/>
      <c r="AY1508" s="201"/>
      <c r="AZ1508" s="201"/>
      <c r="BA1508" s="201"/>
      <c r="BB1508" s="201"/>
      <c r="BC1508" s="201"/>
    </row>
    <row r="1509" spans="34:55" ht="12.75">
      <c r="AH1509" s="164"/>
      <c r="AI1509" s="201"/>
      <c r="AJ1509" s="201"/>
      <c r="AK1509" s="201"/>
      <c r="AL1509" s="201"/>
      <c r="AM1509" s="201"/>
      <c r="AN1509" s="201"/>
      <c r="AO1509" s="201"/>
      <c r="AP1509" s="201"/>
      <c r="AQ1509" s="201"/>
      <c r="AR1509" s="201"/>
      <c r="AS1509" s="201"/>
      <c r="AT1509" s="201"/>
      <c r="AU1509" s="201"/>
      <c r="AV1509" s="201"/>
      <c r="AW1509" s="201"/>
      <c r="AX1509" s="201"/>
      <c r="AY1509" s="201"/>
      <c r="AZ1509" s="201"/>
      <c r="BA1509" s="201"/>
      <c r="BB1509" s="201"/>
      <c r="BC1509" s="201"/>
    </row>
    <row r="1510" spans="34:55" ht="12.75">
      <c r="AH1510" s="164"/>
      <c r="AI1510" s="201"/>
      <c r="AJ1510" s="201"/>
      <c r="AK1510" s="201"/>
      <c r="AL1510" s="201"/>
      <c r="AM1510" s="201"/>
      <c r="AN1510" s="201"/>
      <c r="AO1510" s="201"/>
      <c r="AP1510" s="201"/>
      <c r="AQ1510" s="201"/>
      <c r="AR1510" s="201"/>
      <c r="AS1510" s="201"/>
      <c r="AT1510" s="201"/>
      <c r="AU1510" s="201"/>
      <c r="AV1510" s="201"/>
      <c r="AW1510" s="201"/>
      <c r="AX1510" s="201"/>
      <c r="AY1510" s="201"/>
      <c r="AZ1510" s="201"/>
      <c r="BA1510" s="201"/>
      <c r="BB1510" s="201"/>
      <c r="BC1510" s="201"/>
    </row>
    <row r="1511" spans="34:55" ht="12.75">
      <c r="AH1511" s="164"/>
      <c r="AI1511" s="201"/>
      <c r="AJ1511" s="201"/>
      <c r="AK1511" s="201"/>
      <c r="AL1511" s="201"/>
      <c r="AM1511" s="201"/>
      <c r="AN1511" s="201"/>
      <c r="AO1511" s="201"/>
      <c r="AP1511" s="201"/>
      <c r="AQ1511" s="201"/>
      <c r="AR1511" s="201"/>
      <c r="AS1511" s="201"/>
      <c r="AT1511" s="201"/>
      <c r="AU1511" s="201"/>
      <c r="AV1511" s="201"/>
      <c r="AW1511" s="201"/>
      <c r="AX1511" s="201"/>
      <c r="AY1511" s="201"/>
      <c r="AZ1511" s="201"/>
      <c r="BA1511" s="201"/>
      <c r="BB1511" s="201"/>
      <c r="BC1511" s="201"/>
    </row>
    <row r="1512" spans="34:55" ht="12.75">
      <c r="AH1512" s="164"/>
      <c r="AI1512" s="201"/>
      <c r="AJ1512" s="201"/>
      <c r="AK1512" s="201"/>
      <c r="AL1512" s="201"/>
      <c r="AM1512" s="201"/>
      <c r="AN1512" s="201"/>
      <c r="AO1512" s="201"/>
      <c r="AP1512" s="201"/>
      <c r="AQ1512" s="201"/>
      <c r="AR1512" s="201"/>
      <c r="AS1512" s="201"/>
      <c r="AT1512" s="201"/>
      <c r="AU1512" s="201"/>
      <c r="AV1512" s="201"/>
      <c r="AW1512" s="201"/>
      <c r="AX1512" s="201"/>
      <c r="AY1512" s="201"/>
      <c r="AZ1512" s="201"/>
      <c r="BA1512" s="201"/>
      <c r="BB1512" s="201"/>
      <c r="BC1512" s="201"/>
    </row>
    <row r="1513" spans="34:55" ht="12.75">
      <c r="AH1513" s="164"/>
      <c r="AI1513" s="201"/>
      <c r="AJ1513" s="201"/>
      <c r="AK1513" s="201"/>
      <c r="AL1513" s="201"/>
      <c r="AM1513" s="201"/>
      <c r="AN1513" s="201"/>
      <c r="AO1513" s="201"/>
      <c r="AP1513" s="201"/>
      <c r="AQ1513" s="201"/>
      <c r="AR1513" s="201"/>
      <c r="AS1513" s="201"/>
      <c r="AT1513" s="201"/>
      <c r="AU1513" s="201"/>
      <c r="AV1513" s="201"/>
      <c r="AW1513" s="201"/>
      <c r="AX1513" s="201"/>
      <c r="AY1513" s="201"/>
      <c r="AZ1513" s="201"/>
      <c r="BA1513" s="201"/>
      <c r="BB1513" s="201"/>
      <c r="BC1513" s="201"/>
    </row>
    <row r="1514" spans="34:55" ht="12.75">
      <c r="AH1514" s="164"/>
      <c r="AI1514" s="201"/>
      <c r="AJ1514" s="201"/>
      <c r="AK1514" s="201"/>
      <c r="AL1514" s="201"/>
      <c r="AM1514" s="201"/>
      <c r="AN1514" s="201"/>
      <c r="AO1514" s="201"/>
      <c r="AP1514" s="201"/>
      <c r="AQ1514" s="201"/>
      <c r="AR1514" s="201"/>
      <c r="AS1514" s="201"/>
      <c r="AT1514" s="201"/>
      <c r="AU1514" s="201"/>
      <c r="AV1514" s="201"/>
      <c r="AW1514" s="201"/>
      <c r="AX1514" s="201"/>
      <c r="AY1514" s="201"/>
      <c r="AZ1514" s="201"/>
      <c r="BA1514" s="201"/>
      <c r="BB1514" s="201"/>
      <c r="BC1514" s="201"/>
    </row>
    <row r="1515" spans="34:55" ht="12.75">
      <c r="AH1515" s="164"/>
      <c r="AI1515" s="201"/>
      <c r="AJ1515" s="201"/>
      <c r="AK1515" s="201"/>
      <c r="AL1515" s="201"/>
      <c r="AM1515" s="201"/>
      <c r="AN1515" s="201"/>
      <c r="AO1515" s="201"/>
      <c r="AP1515" s="201"/>
      <c r="AQ1515" s="201"/>
      <c r="AR1515" s="201"/>
      <c r="AS1515" s="201"/>
      <c r="AT1515" s="201"/>
      <c r="AU1515" s="201"/>
      <c r="AV1515" s="201"/>
      <c r="AW1515" s="201"/>
      <c r="AX1515" s="201"/>
      <c r="AY1515" s="201"/>
      <c r="AZ1515" s="201"/>
      <c r="BA1515" s="201"/>
      <c r="BB1515" s="201"/>
      <c r="BC1515" s="201"/>
    </row>
    <row r="1516" spans="34:55" ht="12.75">
      <c r="AH1516" s="164"/>
      <c r="AI1516" s="201"/>
      <c r="AJ1516" s="201"/>
      <c r="AK1516" s="201"/>
      <c r="AL1516" s="201"/>
      <c r="AM1516" s="201"/>
      <c r="AN1516" s="201"/>
      <c r="AO1516" s="201"/>
      <c r="AP1516" s="201"/>
      <c r="AQ1516" s="201"/>
      <c r="AR1516" s="201"/>
      <c r="AS1516" s="201"/>
      <c r="AT1516" s="201"/>
      <c r="AU1516" s="201"/>
      <c r="AV1516" s="201"/>
      <c r="AW1516" s="201"/>
      <c r="AX1516" s="201"/>
      <c r="AY1516" s="201"/>
      <c r="AZ1516" s="201"/>
      <c r="BA1516" s="201"/>
      <c r="BB1516" s="201"/>
      <c r="BC1516" s="201"/>
    </row>
    <row r="1517" spans="34:55" ht="12.75">
      <c r="AH1517" s="164"/>
      <c r="AI1517" s="201"/>
      <c r="AJ1517" s="201"/>
      <c r="AK1517" s="201"/>
      <c r="AL1517" s="201"/>
      <c r="AM1517" s="201"/>
      <c r="AN1517" s="201"/>
      <c r="AO1517" s="201"/>
      <c r="AP1517" s="201"/>
      <c r="AQ1517" s="201"/>
      <c r="AR1517" s="201"/>
      <c r="AS1517" s="201"/>
      <c r="AT1517" s="201"/>
      <c r="AU1517" s="201"/>
      <c r="AV1517" s="201"/>
      <c r="AW1517" s="201"/>
      <c r="AX1517" s="201"/>
      <c r="AY1517" s="201"/>
      <c r="AZ1517" s="201"/>
      <c r="BA1517" s="201"/>
      <c r="BB1517" s="201"/>
      <c r="BC1517" s="201"/>
    </row>
    <row r="1518" spans="34:55" ht="12.75">
      <c r="AH1518" s="164"/>
      <c r="AI1518" s="201"/>
      <c r="AJ1518" s="201"/>
      <c r="AK1518" s="201"/>
      <c r="AL1518" s="201"/>
      <c r="AM1518" s="201"/>
      <c r="AN1518" s="201"/>
      <c r="AO1518" s="201"/>
      <c r="AP1518" s="201"/>
      <c r="AQ1518" s="201"/>
      <c r="AR1518" s="201"/>
      <c r="AS1518" s="201"/>
      <c r="AT1518" s="201"/>
      <c r="AU1518" s="201"/>
      <c r="AV1518" s="201"/>
      <c r="AW1518" s="201"/>
      <c r="AX1518" s="201"/>
      <c r="AY1518" s="201"/>
      <c r="AZ1518" s="201"/>
      <c r="BA1518" s="201"/>
      <c r="BB1518" s="201"/>
      <c r="BC1518" s="201"/>
    </row>
    <row r="1519" spans="34:55" ht="12.75">
      <c r="AH1519" s="164"/>
      <c r="AI1519" s="201"/>
      <c r="AJ1519" s="201"/>
      <c r="AK1519" s="201"/>
      <c r="AL1519" s="201"/>
      <c r="AM1519" s="201"/>
      <c r="AN1519" s="201"/>
      <c r="AO1519" s="201"/>
      <c r="AP1519" s="201"/>
      <c r="AQ1519" s="201"/>
      <c r="AR1519" s="201"/>
      <c r="AS1519" s="201"/>
      <c r="AT1519" s="201"/>
      <c r="AU1519" s="201"/>
      <c r="AV1519" s="201"/>
      <c r="AW1519" s="201"/>
      <c r="AX1519" s="201"/>
      <c r="AY1519" s="201"/>
      <c r="AZ1519" s="201"/>
      <c r="BA1519" s="201"/>
      <c r="BB1519" s="201"/>
      <c r="BC1519" s="201"/>
    </row>
    <row r="1520" spans="34:55" ht="12.75">
      <c r="AH1520" s="164"/>
      <c r="AI1520" s="201"/>
      <c r="AJ1520" s="201"/>
      <c r="AK1520" s="201"/>
      <c r="AL1520" s="201"/>
      <c r="AM1520" s="201"/>
      <c r="AN1520" s="201"/>
      <c r="AO1520" s="201"/>
      <c r="AP1520" s="201"/>
      <c r="AQ1520" s="201"/>
      <c r="AR1520" s="201"/>
      <c r="AS1520" s="201"/>
      <c r="AT1520" s="201"/>
      <c r="AU1520" s="201"/>
      <c r="AV1520" s="201"/>
      <c r="AW1520" s="201"/>
      <c r="AX1520" s="201"/>
      <c r="AY1520" s="201"/>
      <c r="AZ1520" s="201"/>
      <c r="BA1520" s="201"/>
      <c r="BB1520" s="201"/>
      <c r="BC1520" s="201"/>
    </row>
    <row r="1521" spans="34:55" ht="12.75">
      <c r="AH1521" s="164"/>
      <c r="AI1521" s="201"/>
      <c r="AJ1521" s="201"/>
      <c r="AK1521" s="201"/>
      <c r="AL1521" s="201"/>
      <c r="AM1521" s="201"/>
      <c r="AN1521" s="201"/>
      <c r="AO1521" s="201"/>
      <c r="AP1521" s="201"/>
      <c r="AQ1521" s="201"/>
      <c r="AR1521" s="201"/>
      <c r="AS1521" s="201"/>
      <c r="AT1521" s="201"/>
      <c r="AU1521" s="201"/>
      <c r="AV1521" s="201"/>
      <c r="AW1521" s="201"/>
      <c r="AX1521" s="201"/>
      <c r="AY1521" s="201"/>
      <c r="AZ1521" s="201"/>
      <c r="BA1521" s="201"/>
      <c r="BB1521" s="201"/>
      <c r="BC1521" s="201"/>
    </row>
    <row r="1522" spans="34:55" ht="12.75">
      <c r="AH1522" s="164"/>
      <c r="AI1522" s="201"/>
      <c r="AJ1522" s="201"/>
      <c r="AK1522" s="201"/>
      <c r="AL1522" s="201"/>
      <c r="AM1522" s="201"/>
      <c r="AN1522" s="201"/>
      <c r="AO1522" s="201"/>
      <c r="AP1522" s="201"/>
      <c r="AQ1522" s="201"/>
      <c r="AR1522" s="201"/>
      <c r="AS1522" s="201"/>
      <c r="AT1522" s="201"/>
      <c r="AU1522" s="201"/>
      <c r="AV1522" s="201"/>
      <c r="AW1522" s="201"/>
      <c r="AX1522" s="201"/>
      <c r="AY1522" s="201"/>
      <c r="AZ1522" s="201"/>
      <c r="BA1522" s="201"/>
      <c r="BB1522" s="201"/>
      <c r="BC1522" s="201"/>
    </row>
    <row r="1523" spans="34:55" ht="12.75">
      <c r="AH1523" s="164"/>
      <c r="AI1523" s="201"/>
      <c r="AJ1523" s="201"/>
      <c r="AK1523" s="201"/>
      <c r="AL1523" s="201"/>
      <c r="AM1523" s="201"/>
      <c r="AN1523" s="201"/>
      <c r="AO1523" s="201"/>
      <c r="AP1523" s="201"/>
      <c r="AQ1523" s="201"/>
      <c r="AR1523" s="201"/>
      <c r="AS1523" s="201"/>
      <c r="AT1523" s="201"/>
      <c r="AU1523" s="201"/>
      <c r="AV1523" s="201"/>
      <c r="AW1523" s="201"/>
      <c r="AX1523" s="201"/>
      <c r="AY1523" s="201"/>
      <c r="AZ1523" s="201"/>
      <c r="BA1523" s="201"/>
      <c r="BB1523" s="201"/>
      <c r="BC1523" s="201"/>
    </row>
    <row r="1524" spans="34:55" ht="12.75">
      <c r="AH1524" s="164"/>
      <c r="AI1524" s="201"/>
      <c r="AJ1524" s="201"/>
      <c r="AK1524" s="201"/>
      <c r="AL1524" s="201"/>
      <c r="AM1524" s="201"/>
      <c r="AN1524" s="201"/>
      <c r="AO1524" s="201"/>
      <c r="AP1524" s="201"/>
      <c r="AQ1524" s="201"/>
      <c r="AR1524" s="201"/>
      <c r="AS1524" s="201"/>
      <c r="AT1524" s="201"/>
      <c r="AU1524" s="201"/>
      <c r="AV1524" s="201"/>
      <c r="AW1524" s="201"/>
      <c r="AX1524" s="201"/>
      <c r="AY1524" s="201"/>
      <c r="AZ1524" s="201"/>
      <c r="BA1524" s="201"/>
      <c r="BB1524" s="201"/>
      <c r="BC1524" s="201"/>
    </row>
    <row r="1525" spans="34:55" ht="12.75">
      <c r="AH1525" s="164"/>
      <c r="AI1525" s="201"/>
      <c r="AJ1525" s="201"/>
      <c r="AK1525" s="201"/>
      <c r="AL1525" s="201"/>
      <c r="AM1525" s="201"/>
      <c r="AN1525" s="201"/>
      <c r="AO1525" s="201"/>
      <c r="AP1525" s="201"/>
      <c r="AQ1525" s="201"/>
      <c r="AR1525" s="201"/>
      <c r="AS1525" s="201"/>
      <c r="AT1525" s="201"/>
      <c r="AU1525" s="201"/>
      <c r="AV1525" s="201"/>
      <c r="AW1525" s="201"/>
      <c r="AX1525" s="201"/>
      <c r="AY1525" s="201"/>
      <c r="AZ1525" s="201"/>
      <c r="BA1525" s="201"/>
      <c r="BB1525" s="201"/>
      <c r="BC1525" s="201"/>
    </row>
    <row r="1526" spans="34:55" ht="12.75">
      <c r="AH1526" s="164"/>
      <c r="AI1526" s="201"/>
      <c r="AJ1526" s="201"/>
      <c r="AK1526" s="201"/>
      <c r="AL1526" s="201"/>
      <c r="AM1526" s="201"/>
      <c r="AN1526" s="201"/>
      <c r="AO1526" s="201"/>
      <c r="AP1526" s="201"/>
      <c r="AQ1526" s="201"/>
      <c r="AR1526" s="201"/>
      <c r="AS1526" s="201"/>
      <c r="AT1526" s="201"/>
      <c r="AU1526" s="201"/>
      <c r="AV1526" s="201"/>
      <c r="AW1526" s="201"/>
      <c r="AX1526" s="201"/>
      <c r="AY1526" s="201"/>
      <c r="AZ1526" s="201"/>
      <c r="BA1526" s="201"/>
      <c r="BB1526" s="201"/>
      <c r="BC1526" s="201"/>
    </row>
    <row r="1527" spans="34:55" ht="12.75">
      <c r="AH1527" s="164"/>
      <c r="AI1527" s="201"/>
      <c r="AJ1527" s="201"/>
      <c r="AK1527" s="201"/>
      <c r="AL1527" s="201"/>
      <c r="AM1527" s="201"/>
      <c r="AN1527" s="201"/>
      <c r="AO1527" s="201"/>
      <c r="AP1527" s="201"/>
      <c r="AQ1527" s="201"/>
      <c r="AR1527" s="201"/>
      <c r="AS1527" s="201"/>
      <c r="AT1527" s="201"/>
      <c r="AU1527" s="201"/>
      <c r="AV1527" s="201"/>
      <c r="AW1527" s="201"/>
      <c r="AX1527" s="201"/>
      <c r="AY1527" s="201"/>
      <c r="AZ1527" s="201"/>
      <c r="BA1527" s="201"/>
      <c r="BB1527" s="201"/>
      <c r="BC1527" s="201"/>
    </row>
    <row r="1528" spans="34:55" ht="12.75">
      <c r="AH1528" s="164"/>
      <c r="AI1528" s="201"/>
      <c r="AJ1528" s="201"/>
      <c r="AK1528" s="201"/>
      <c r="AL1528" s="201"/>
      <c r="AM1528" s="201"/>
      <c r="AN1528" s="201"/>
      <c r="AO1528" s="201"/>
      <c r="AP1528" s="201"/>
      <c r="AQ1528" s="201"/>
      <c r="AR1528" s="201"/>
      <c r="AS1528" s="201"/>
      <c r="AT1528" s="201"/>
      <c r="AU1528" s="201"/>
      <c r="AV1528" s="201"/>
      <c r="AW1528" s="201"/>
      <c r="AX1528" s="201"/>
      <c r="AY1528" s="201"/>
      <c r="AZ1528" s="201"/>
      <c r="BA1528" s="201"/>
      <c r="BB1528" s="201"/>
      <c r="BC1528" s="201"/>
    </row>
    <row r="1529" spans="34:55" ht="12.75">
      <c r="AH1529" s="164"/>
      <c r="AI1529" s="201"/>
      <c r="AJ1529" s="201"/>
      <c r="AK1529" s="201"/>
      <c r="AL1529" s="201"/>
      <c r="AM1529" s="201"/>
      <c r="AN1529" s="201"/>
      <c r="AO1529" s="201"/>
      <c r="AP1529" s="201"/>
      <c r="AQ1529" s="201"/>
      <c r="AR1529" s="201"/>
      <c r="AS1529" s="201"/>
      <c r="AT1529" s="201"/>
      <c r="AU1529" s="201"/>
      <c r="AV1529" s="201"/>
      <c r="AW1529" s="201"/>
      <c r="AX1529" s="201"/>
      <c r="AY1529" s="201"/>
      <c r="AZ1529" s="201"/>
      <c r="BA1529" s="201"/>
      <c r="BB1529" s="201"/>
      <c r="BC1529" s="201"/>
    </row>
    <row r="1530" spans="34:55" ht="12.75">
      <c r="AH1530" s="164"/>
      <c r="AI1530" s="201"/>
      <c r="AJ1530" s="201"/>
      <c r="AK1530" s="201"/>
      <c r="AL1530" s="201"/>
      <c r="AM1530" s="201"/>
      <c r="AN1530" s="201"/>
      <c r="AO1530" s="201"/>
      <c r="AP1530" s="201"/>
      <c r="AQ1530" s="201"/>
      <c r="AR1530" s="201"/>
      <c r="AS1530" s="201"/>
      <c r="AT1530" s="201"/>
      <c r="AU1530" s="201"/>
      <c r="AV1530" s="201"/>
      <c r="AW1530" s="201"/>
      <c r="AX1530" s="201"/>
      <c r="AY1530" s="201"/>
      <c r="AZ1530" s="201"/>
      <c r="BA1530" s="201"/>
      <c r="BB1530" s="201"/>
      <c r="BC1530" s="201"/>
    </row>
    <row r="1531" spans="34:55" ht="12.75">
      <c r="AH1531" s="164"/>
      <c r="AI1531" s="201"/>
      <c r="AJ1531" s="201"/>
      <c r="AK1531" s="201"/>
      <c r="AL1531" s="201"/>
      <c r="AM1531" s="201"/>
      <c r="AN1531" s="201"/>
      <c r="AO1531" s="201"/>
      <c r="AP1531" s="201"/>
      <c r="AQ1531" s="201"/>
      <c r="AR1531" s="201"/>
      <c r="AS1531" s="201"/>
      <c r="AT1531" s="201"/>
      <c r="AU1531" s="201"/>
      <c r="AV1531" s="201"/>
      <c r="AW1531" s="201"/>
      <c r="AX1531" s="201"/>
      <c r="AY1531" s="201"/>
      <c r="AZ1531" s="201"/>
      <c r="BA1531" s="201"/>
      <c r="BB1531" s="201"/>
      <c r="BC1531" s="201"/>
    </row>
    <row r="1532" spans="34:55" ht="12.75">
      <c r="AH1532" s="164"/>
      <c r="AI1532" s="201"/>
      <c r="AJ1532" s="201"/>
      <c r="AK1532" s="201"/>
      <c r="AL1532" s="201"/>
      <c r="AM1532" s="201"/>
      <c r="AN1532" s="201"/>
      <c r="AO1532" s="201"/>
      <c r="AP1532" s="201"/>
      <c r="AQ1532" s="201"/>
      <c r="AR1532" s="201"/>
      <c r="AS1532" s="201"/>
      <c r="AT1532" s="201"/>
      <c r="AU1532" s="201"/>
      <c r="AV1532" s="201"/>
      <c r="AW1532" s="201"/>
      <c r="AX1532" s="201"/>
      <c r="AY1532" s="201"/>
      <c r="AZ1532" s="201"/>
      <c r="BA1532" s="201"/>
      <c r="BB1532" s="201"/>
      <c r="BC1532" s="201"/>
    </row>
    <row r="1533" spans="34:55" ht="12.75">
      <c r="AH1533" s="164"/>
      <c r="AI1533" s="201"/>
      <c r="AJ1533" s="201"/>
      <c r="AK1533" s="201"/>
      <c r="AL1533" s="201"/>
      <c r="AM1533" s="201"/>
      <c r="AN1533" s="201"/>
      <c r="AO1533" s="201"/>
      <c r="AP1533" s="201"/>
      <c r="AQ1533" s="201"/>
      <c r="AR1533" s="201"/>
      <c r="AS1533" s="201"/>
      <c r="AT1533" s="201"/>
      <c r="AU1533" s="201"/>
      <c r="AV1533" s="201"/>
      <c r="AW1533" s="201"/>
      <c r="AX1533" s="201"/>
      <c r="AY1533" s="201"/>
      <c r="AZ1533" s="201"/>
      <c r="BA1533" s="201"/>
      <c r="BB1533" s="201"/>
      <c r="BC1533" s="201"/>
    </row>
    <row r="1534" spans="34:55" ht="12.75">
      <c r="AH1534" s="164"/>
      <c r="AI1534" s="201"/>
      <c r="AJ1534" s="201"/>
      <c r="AK1534" s="201"/>
      <c r="AL1534" s="201"/>
      <c r="AM1534" s="201"/>
      <c r="AN1534" s="201"/>
      <c r="AO1534" s="201"/>
      <c r="AP1534" s="201"/>
      <c r="AQ1534" s="201"/>
      <c r="AR1534" s="201"/>
      <c r="AS1534" s="201"/>
      <c r="AT1534" s="201"/>
      <c r="AU1534" s="201"/>
      <c r="AV1534" s="201"/>
      <c r="AW1534" s="201"/>
      <c r="AX1534" s="201"/>
      <c r="AY1534" s="201"/>
      <c r="AZ1534" s="201"/>
      <c r="BA1534" s="201"/>
      <c r="BB1534" s="201"/>
      <c r="BC1534" s="201"/>
    </row>
    <row r="1535" spans="34:55" ht="12.75">
      <c r="AH1535" s="164"/>
      <c r="AI1535" s="201"/>
      <c r="AJ1535" s="201"/>
      <c r="AK1535" s="201"/>
      <c r="AL1535" s="201"/>
      <c r="AM1535" s="201"/>
      <c r="AN1535" s="201"/>
      <c r="AO1535" s="201"/>
      <c r="AP1535" s="201"/>
      <c r="AQ1535" s="201"/>
      <c r="AR1535" s="201"/>
      <c r="AS1535" s="201"/>
      <c r="AT1535" s="201"/>
      <c r="AU1535" s="201"/>
      <c r="AV1535" s="201"/>
      <c r="AW1535" s="201"/>
      <c r="AX1535" s="201"/>
      <c r="AY1535" s="201"/>
      <c r="AZ1535" s="201"/>
      <c r="BA1535" s="201"/>
      <c r="BB1535" s="201"/>
      <c r="BC1535" s="201"/>
    </row>
    <row r="1536" spans="34:55" ht="12.75">
      <c r="AH1536" s="164"/>
      <c r="AI1536" s="201"/>
      <c r="AJ1536" s="201"/>
      <c r="AK1536" s="201"/>
      <c r="AL1536" s="201"/>
      <c r="AM1536" s="201"/>
      <c r="AN1536" s="201"/>
      <c r="AO1536" s="201"/>
      <c r="AP1536" s="201"/>
      <c r="AQ1536" s="201"/>
      <c r="AR1536" s="201"/>
      <c r="AS1536" s="201"/>
      <c r="AT1536" s="201"/>
      <c r="AU1536" s="201"/>
      <c r="AV1536" s="201"/>
      <c r="AW1536" s="201"/>
      <c r="AX1536" s="201"/>
      <c r="AY1536" s="201"/>
      <c r="AZ1536" s="201"/>
      <c r="BA1536" s="201"/>
      <c r="BB1536" s="201"/>
      <c r="BC1536" s="201"/>
    </row>
    <row r="1537" spans="34:55" ht="12.75">
      <c r="AH1537" s="164"/>
      <c r="AI1537" s="201"/>
      <c r="AJ1537" s="201"/>
      <c r="AK1537" s="201"/>
      <c r="AL1537" s="201"/>
      <c r="AM1537" s="201"/>
      <c r="AN1537" s="201"/>
      <c r="AO1537" s="201"/>
      <c r="AP1537" s="201"/>
      <c r="AQ1537" s="201"/>
      <c r="AR1537" s="201"/>
      <c r="AS1537" s="201"/>
      <c r="AT1537" s="201"/>
      <c r="AU1537" s="201"/>
      <c r="AV1537" s="201"/>
      <c r="AW1537" s="201"/>
      <c r="AX1537" s="201"/>
      <c r="AY1537" s="201"/>
      <c r="AZ1537" s="201"/>
      <c r="BA1537" s="201"/>
      <c r="BB1537" s="201"/>
      <c r="BC1537" s="201"/>
    </row>
    <row r="1538" spans="34:55" ht="12.75">
      <c r="AH1538" s="164"/>
      <c r="AI1538" s="201"/>
      <c r="AJ1538" s="201"/>
      <c r="AK1538" s="201"/>
      <c r="AL1538" s="201"/>
      <c r="AM1538" s="201"/>
      <c r="AN1538" s="201"/>
      <c r="AO1538" s="201"/>
      <c r="AP1538" s="201"/>
      <c r="AQ1538" s="201"/>
      <c r="AR1538" s="201"/>
      <c r="AS1538" s="201"/>
      <c r="AT1538" s="201"/>
      <c r="AU1538" s="201"/>
      <c r="AV1538" s="201"/>
      <c r="AW1538" s="201"/>
      <c r="AX1538" s="201"/>
      <c r="AY1538" s="201"/>
      <c r="AZ1538" s="201"/>
      <c r="BA1538" s="201"/>
      <c r="BB1538" s="201"/>
      <c r="BC1538" s="201"/>
    </row>
    <row r="1539" spans="34:55" ht="12.75">
      <c r="AH1539" s="164"/>
      <c r="AI1539" s="201"/>
      <c r="AJ1539" s="201"/>
      <c r="AK1539" s="201"/>
      <c r="AL1539" s="201"/>
      <c r="AM1539" s="201"/>
      <c r="AN1539" s="201"/>
      <c r="AO1539" s="201"/>
      <c r="AP1539" s="201"/>
      <c r="AQ1539" s="201"/>
      <c r="AR1539" s="201"/>
      <c r="AS1539" s="201"/>
      <c r="AT1539" s="201"/>
      <c r="AU1539" s="201"/>
      <c r="AV1539" s="201"/>
      <c r="AW1539" s="201"/>
      <c r="AX1539" s="201"/>
      <c r="AY1539" s="201"/>
      <c r="AZ1539" s="201"/>
      <c r="BA1539" s="201"/>
      <c r="BB1539" s="201"/>
      <c r="BC1539" s="201"/>
    </row>
    <row r="1540" spans="34:55" ht="12.75">
      <c r="AH1540" s="164"/>
      <c r="AI1540" s="201"/>
      <c r="AJ1540" s="201"/>
      <c r="AK1540" s="201"/>
      <c r="AL1540" s="201"/>
      <c r="AM1540" s="201"/>
      <c r="AN1540" s="201"/>
      <c r="AO1540" s="201"/>
      <c r="AP1540" s="201"/>
      <c r="AQ1540" s="201"/>
      <c r="AR1540" s="201"/>
      <c r="AS1540" s="201"/>
      <c r="AT1540" s="201"/>
      <c r="AU1540" s="201"/>
      <c r="AV1540" s="201"/>
      <c r="AW1540" s="201"/>
      <c r="AX1540" s="201"/>
      <c r="AY1540" s="201"/>
      <c r="AZ1540" s="201"/>
      <c r="BA1540" s="201"/>
      <c r="BB1540" s="201"/>
      <c r="BC1540" s="201"/>
    </row>
    <row r="1541" spans="34:55" ht="12.75">
      <c r="AH1541" s="164"/>
      <c r="AI1541" s="201"/>
      <c r="AJ1541" s="201"/>
      <c r="AK1541" s="201"/>
      <c r="AL1541" s="201"/>
      <c r="AM1541" s="201"/>
      <c r="AN1541" s="201"/>
      <c r="AO1541" s="201"/>
      <c r="AP1541" s="201"/>
      <c r="AQ1541" s="201"/>
      <c r="AR1541" s="201"/>
      <c r="AS1541" s="201"/>
      <c r="AT1541" s="201"/>
      <c r="AU1541" s="201"/>
      <c r="AV1541" s="201"/>
      <c r="AW1541" s="201"/>
      <c r="AX1541" s="201"/>
      <c r="AY1541" s="201"/>
      <c r="AZ1541" s="201"/>
      <c r="BA1541" s="201"/>
      <c r="BB1541" s="201"/>
      <c r="BC1541" s="201"/>
    </row>
    <row r="1542" spans="34:55" ht="12.75">
      <c r="AH1542" s="164"/>
      <c r="AI1542" s="201"/>
      <c r="AJ1542" s="201"/>
      <c r="AK1542" s="201"/>
      <c r="AL1542" s="201"/>
      <c r="AM1542" s="201"/>
      <c r="AN1542" s="201"/>
      <c r="AO1542" s="201"/>
      <c r="AP1542" s="201"/>
      <c r="AQ1542" s="201"/>
      <c r="AR1542" s="201"/>
      <c r="AS1542" s="201"/>
      <c r="AT1542" s="201"/>
      <c r="AU1542" s="201"/>
      <c r="AV1542" s="201"/>
      <c r="AW1542" s="201"/>
      <c r="AX1542" s="201"/>
      <c r="AY1542" s="201"/>
      <c r="AZ1542" s="201"/>
      <c r="BA1542" s="201"/>
      <c r="BB1542" s="201"/>
      <c r="BC1542" s="201"/>
    </row>
    <row r="1543" spans="34:55" ht="12.75">
      <c r="AH1543" s="164"/>
      <c r="AI1543" s="201"/>
      <c r="AJ1543" s="201"/>
      <c r="AK1543" s="201"/>
      <c r="AL1543" s="201"/>
      <c r="AM1543" s="201"/>
      <c r="AN1543" s="201"/>
      <c r="AO1543" s="201"/>
      <c r="AP1543" s="201"/>
      <c r="AQ1543" s="201"/>
      <c r="AR1543" s="201"/>
      <c r="AS1543" s="201"/>
      <c r="AT1543" s="201"/>
      <c r="AU1543" s="201"/>
      <c r="AV1543" s="201"/>
      <c r="AW1543" s="201"/>
      <c r="AX1543" s="201"/>
      <c r="AY1543" s="201"/>
      <c r="AZ1543" s="201"/>
      <c r="BA1543" s="201"/>
      <c r="BB1543" s="201"/>
      <c r="BC1543" s="201"/>
    </row>
    <row r="1544" spans="34:55" ht="12.75">
      <c r="AH1544" s="164"/>
      <c r="AI1544" s="201"/>
      <c r="AJ1544" s="201"/>
      <c r="AK1544" s="201"/>
      <c r="AL1544" s="201"/>
      <c r="AM1544" s="201"/>
      <c r="AN1544" s="201"/>
      <c r="AO1544" s="201"/>
      <c r="AP1544" s="201"/>
      <c r="AQ1544" s="201"/>
      <c r="AR1544" s="201"/>
      <c r="AS1544" s="201"/>
      <c r="AT1544" s="201"/>
      <c r="AU1544" s="201"/>
      <c r="AV1544" s="201"/>
      <c r="AW1544" s="201"/>
      <c r="AX1544" s="201"/>
      <c r="AY1544" s="201"/>
      <c r="AZ1544" s="201"/>
      <c r="BA1544" s="201"/>
      <c r="BB1544" s="201"/>
      <c r="BC1544" s="201"/>
    </row>
    <row r="1545" spans="34:55" ht="12.75">
      <c r="AH1545" s="164"/>
      <c r="AI1545" s="201"/>
      <c r="AJ1545" s="201"/>
      <c r="AK1545" s="201"/>
      <c r="AL1545" s="201"/>
      <c r="AM1545" s="201"/>
      <c r="AN1545" s="201"/>
      <c r="AO1545" s="201"/>
      <c r="AP1545" s="201"/>
      <c r="AQ1545" s="201"/>
      <c r="AR1545" s="201"/>
      <c r="AS1545" s="201"/>
      <c r="AT1545" s="201"/>
      <c r="AU1545" s="201"/>
      <c r="AV1545" s="201"/>
      <c r="AW1545" s="201"/>
      <c r="AX1545" s="201"/>
      <c r="AY1545" s="201"/>
      <c r="AZ1545" s="201"/>
      <c r="BA1545" s="201"/>
      <c r="BB1545" s="201"/>
      <c r="BC1545" s="201"/>
    </row>
    <row r="1546" spans="34:55" ht="12.75">
      <c r="AH1546" s="164"/>
      <c r="AI1546" s="201"/>
      <c r="AJ1546" s="201"/>
      <c r="AK1546" s="201"/>
      <c r="AL1546" s="201"/>
      <c r="AM1546" s="201"/>
      <c r="AN1546" s="201"/>
      <c r="AO1546" s="201"/>
      <c r="AP1546" s="201"/>
      <c r="AQ1546" s="201"/>
      <c r="AR1546" s="201"/>
      <c r="AS1546" s="201"/>
      <c r="AT1546" s="201"/>
      <c r="AU1546" s="201"/>
      <c r="AV1546" s="201"/>
      <c r="AW1546" s="201"/>
      <c r="AX1546" s="201"/>
      <c r="AY1546" s="201"/>
      <c r="AZ1546" s="201"/>
      <c r="BA1546" s="201"/>
      <c r="BB1546" s="201"/>
      <c r="BC1546" s="201"/>
    </row>
    <row r="1547" spans="34:55" ht="12.75">
      <c r="AH1547" s="164"/>
      <c r="AI1547" s="201"/>
      <c r="AJ1547" s="201"/>
      <c r="AK1547" s="201"/>
      <c r="AL1547" s="201"/>
      <c r="AM1547" s="201"/>
      <c r="AN1547" s="201"/>
      <c r="AO1547" s="201"/>
      <c r="AP1547" s="201"/>
      <c r="AQ1547" s="201"/>
      <c r="AR1547" s="201"/>
      <c r="AS1547" s="201"/>
      <c r="AT1547" s="201"/>
      <c r="AU1547" s="201"/>
      <c r="AV1547" s="201"/>
      <c r="AW1547" s="201"/>
      <c r="AX1547" s="201"/>
      <c r="AY1547" s="201"/>
      <c r="AZ1547" s="201"/>
      <c r="BA1547" s="201"/>
      <c r="BB1547" s="201"/>
      <c r="BC1547" s="201"/>
    </row>
    <row r="1548" spans="34:55" ht="12.75">
      <c r="AH1548" s="164"/>
      <c r="AI1548" s="201"/>
      <c r="AJ1548" s="201"/>
      <c r="AK1548" s="201"/>
      <c r="AL1548" s="201"/>
      <c r="AM1548" s="201"/>
      <c r="AN1548" s="201"/>
      <c r="AO1548" s="201"/>
      <c r="AP1548" s="201"/>
      <c r="AQ1548" s="201"/>
      <c r="AR1548" s="201"/>
      <c r="AS1548" s="201"/>
      <c r="AT1548" s="201"/>
      <c r="AU1548" s="201"/>
      <c r="AV1548" s="201"/>
      <c r="AW1548" s="201"/>
      <c r="AX1548" s="201"/>
      <c r="AY1548" s="201"/>
      <c r="AZ1548" s="201"/>
      <c r="BA1548" s="201"/>
      <c r="BB1548" s="201"/>
      <c r="BC1548" s="201"/>
    </row>
    <row r="1549" spans="34:55" ht="12.75">
      <c r="AH1549" s="164"/>
      <c r="AI1549" s="201"/>
      <c r="AJ1549" s="201"/>
      <c r="AK1549" s="201"/>
      <c r="AL1549" s="201"/>
      <c r="AM1549" s="201"/>
      <c r="AN1549" s="201"/>
      <c r="AO1549" s="201"/>
      <c r="AP1549" s="201"/>
      <c r="AQ1549" s="201"/>
      <c r="AR1549" s="201"/>
      <c r="AS1549" s="201"/>
      <c r="AT1549" s="201"/>
      <c r="AU1549" s="201"/>
      <c r="AV1549" s="201"/>
      <c r="AW1549" s="201"/>
      <c r="AX1549" s="201"/>
      <c r="AY1549" s="201"/>
      <c r="AZ1549" s="201"/>
      <c r="BA1549" s="201"/>
      <c r="BB1549" s="201"/>
      <c r="BC1549" s="201"/>
    </row>
    <row r="1550" spans="34:55" ht="12.75">
      <c r="AH1550" s="164"/>
      <c r="AI1550" s="201"/>
      <c r="AJ1550" s="201"/>
      <c r="AK1550" s="201"/>
      <c r="AL1550" s="201"/>
      <c r="AM1550" s="201"/>
      <c r="AN1550" s="201"/>
      <c r="AO1550" s="201"/>
      <c r="AP1550" s="201"/>
      <c r="AQ1550" s="201"/>
      <c r="AR1550" s="201"/>
      <c r="AS1550" s="201"/>
      <c r="AT1550" s="201"/>
      <c r="AU1550" s="201"/>
      <c r="AV1550" s="201"/>
      <c r="AW1550" s="201"/>
      <c r="AX1550" s="201"/>
      <c r="AY1550" s="201"/>
      <c r="AZ1550" s="201"/>
      <c r="BA1550" s="201"/>
      <c r="BB1550" s="201"/>
      <c r="BC1550" s="201"/>
    </row>
    <row r="1551" spans="34:55" ht="12.75">
      <c r="AH1551" s="164"/>
      <c r="AI1551" s="201"/>
      <c r="AJ1551" s="201"/>
      <c r="AK1551" s="201"/>
      <c r="AL1551" s="201"/>
      <c r="AM1551" s="201"/>
      <c r="AN1551" s="201"/>
      <c r="AO1551" s="201"/>
      <c r="AP1551" s="201"/>
      <c r="AQ1551" s="201"/>
      <c r="AR1551" s="201"/>
      <c r="AS1551" s="201"/>
      <c r="AT1551" s="201"/>
      <c r="AU1551" s="201"/>
      <c r="AV1551" s="201"/>
      <c r="AW1551" s="201"/>
      <c r="AX1551" s="201"/>
      <c r="AY1551" s="201"/>
      <c r="AZ1551" s="201"/>
      <c r="BA1551" s="201"/>
      <c r="BB1551" s="201"/>
      <c r="BC1551" s="201"/>
    </row>
    <row r="1552" spans="34:55" ht="12.75">
      <c r="AH1552" s="164"/>
      <c r="AI1552" s="201"/>
      <c r="AJ1552" s="201"/>
      <c r="AK1552" s="201"/>
      <c r="AL1552" s="201"/>
      <c r="AM1552" s="201"/>
      <c r="AN1552" s="201"/>
      <c r="AO1552" s="201"/>
      <c r="AP1552" s="201"/>
      <c r="AQ1552" s="201"/>
      <c r="AR1552" s="201"/>
      <c r="AS1552" s="201"/>
      <c r="AT1552" s="201"/>
      <c r="AU1552" s="201"/>
      <c r="AV1552" s="201"/>
      <c r="AW1552" s="201"/>
      <c r="AX1552" s="201"/>
      <c r="AY1552" s="201"/>
      <c r="AZ1552" s="201"/>
      <c r="BA1552" s="201"/>
      <c r="BB1552" s="201"/>
      <c r="BC1552" s="201"/>
    </row>
    <row r="1553" spans="34:55" ht="12.75">
      <c r="AH1553" s="164"/>
      <c r="AI1553" s="201"/>
      <c r="AJ1553" s="201"/>
      <c r="AK1553" s="201"/>
      <c r="AL1553" s="201"/>
      <c r="AM1553" s="201"/>
      <c r="AN1553" s="201"/>
      <c r="AO1553" s="201"/>
      <c r="AP1553" s="201"/>
      <c r="AQ1553" s="201"/>
      <c r="AR1553" s="201"/>
      <c r="AS1553" s="201"/>
      <c r="AT1553" s="201"/>
      <c r="AU1553" s="201"/>
      <c r="AV1553" s="201"/>
      <c r="AW1553" s="201"/>
      <c r="AX1553" s="201"/>
      <c r="AY1553" s="201"/>
      <c r="AZ1553" s="201"/>
      <c r="BA1553" s="201"/>
      <c r="BB1553" s="201"/>
      <c r="BC1553" s="201"/>
    </row>
    <row r="1554" spans="34:55" ht="12.75">
      <c r="AH1554" s="164"/>
      <c r="AI1554" s="201"/>
      <c r="AJ1554" s="201"/>
      <c r="AK1554" s="201"/>
      <c r="AL1554" s="201"/>
      <c r="AM1554" s="201"/>
      <c r="AN1554" s="201"/>
      <c r="AO1554" s="201"/>
      <c r="AP1554" s="201"/>
      <c r="AQ1554" s="201"/>
      <c r="AR1554" s="201"/>
      <c r="AS1554" s="201"/>
      <c r="AT1554" s="201"/>
      <c r="AU1554" s="201"/>
      <c r="AV1554" s="201"/>
      <c r="AW1554" s="201"/>
      <c r="AX1554" s="201"/>
      <c r="AY1554" s="201"/>
      <c r="AZ1554" s="201"/>
      <c r="BA1554" s="201"/>
      <c r="BB1554" s="201"/>
      <c r="BC1554" s="201"/>
    </row>
    <row r="1555" spans="34:55" ht="12.75">
      <c r="AH1555" s="164"/>
      <c r="AI1555" s="201"/>
      <c r="AJ1555" s="201"/>
      <c r="AK1555" s="201"/>
      <c r="AL1555" s="201"/>
      <c r="AM1555" s="201"/>
      <c r="AN1555" s="201"/>
      <c r="AO1555" s="201"/>
      <c r="AP1555" s="201"/>
      <c r="AQ1555" s="201"/>
      <c r="AR1555" s="201"/>
      <c r="AS1555" s="201"/>
      <c r="AT1555" s="201"/>
      <c r="AU1555" s="201"/>
      <c r="AV1555" s="201"/>
      <c r="AW1555" s="201"/>
      <c r="AX1555" s="201"/>
      <c r="AY1555" s="201"/>
      <c r="AZ1555" s="201"/>
      <c r="BA1555" s="201"/>
      <c r="BB1555" s="201"/>
      <c r="BC1555" s="201"/>
    </row>
    <row r="1556" spans="34:55" ht="12.75">
      <c r="AH1556" s="164"/>
      <c r="AI1556" s="201"/>
      <c r="AJ1556" s="201"/>
      <c r="AK1556" s="201"/>
      <c r="AL1556" s="201"/>
      <c r="AM1556" s="201"/>
      <c r="AN1556" s="201"/>
      <c r="AO1556" s="201"/>
      <c r="AP1556" s="201"/>
      <c r="AQ1556" s="201"/>
      <c r="AR1556" s="201"/>
      <c r="AS1556" s="201"/>
      <c r="AT1556" s="201"/>
      <c r="AU1556" s="201"/>
      <c r="AV1556" s="201"/>
      <c r="AW1556" s="201"/>
      <c r="AX1556" s="201"/>
      <c r="AY1556" s="201"/>
      <c r="AZ1556" s="201"/>
      <c r="BA1556" s="201"/>
      <c r="BB1556" s="201"/>
      <c r="BC1556" s="201"/>
    </row>
    <row r="1557" spans="34:55" ht="12.75">
      <c r="AH1557" s="164"/>
      <c r="AI1557" s="201"/>
      <c r="AJ1557" s="201"/>
      <c r="AK1557" s="201"/>
      <c r="AL1557" s="201"/>
      <c r="AM1557" s="201"/>
      <c r="AN1557" s="201"/>
      <c r="AO1557" s="201"/>
      <c r="AP1557" s="201"/>
      <c r="AQ1557" s="201"/>
      <c r="AR1557" s="201"/>
      <c r="AS1557" s="201"/>
      <c r="AT1557" s="201"/>
      <c r="AU1557" s="201"/>
      <c r="AV1557" s="201"/>
      <c r="AW1557" s="201"/>
      <c r="AX1557" s="201"/>
      <c r="AY1557" s="201"/>
      <c r="AZ1557" s="201"/>
      <c r="BA1557" s="201"/>
      <c r="BB1557" s="201"/>
      <c r="BC1557" s="201"/>
    </row>
    <row r="1558" spans="34:55" ht="12.75">
      <c r="AH1558" s="164"/>
      <c r="AI1558" s="201"/>
      <c r="AJ1558" s="201"/>
      <c r="AK1558" s="201"/>
      <c r="AL1558" s="201"/>
      <c r="AM1558" s="201"/>
      <c r="AN1558" s="201"/>
      <c r="AO1558" s="201"/>
      <c r="AP1558" s="201"/>
      <c r="AQ1558" s="201"/>
      <c r="AR1558" s="201"/>
      <c r="AS1558" s="201"/>
      <c r="AT1558" s="201"/>
      <c r="AU1558" s="201"/>
      <c r="AV1558" s="201"/>
      <c r="AW1558" s="201"/>
      <c r="AX1558" s="201"/>
      <c r="AY1558" s="201"/>
      <c r="AZ1558" s="201"/>
      <c r="BA1558" s="201"/>
      <c r="BB1558" s="201"/>
      <c r="BC1558" s="201"/>
    </row>
    <row r="1559" spans="34:55" ht="12.75">
      <c r="AH1559" s="164"/>
      <c r="AI1559" s="201"/>
      <c r="AJ1559" s="201"/>
      <c r="AK1559" s="201"/>
      <c r="AL1559" s="201"/>
      <c r="AM1559" s="201"/>
      <c r="AN1559" s="201"/>
      <c r="AO1559" s="201"/>
      <c r="AP1559" s="201"/>
      <c r="AQ1559" s="201"/>
      <c r="AR1559" s="201"/>
      <c r="AS1559" s="201"/>
      <c r="AT1559" s="201"/>
      <c r="AU1559" s="201"/>
      <c r="AV1559" s="201"/>
      <c r="AW1559" s="201"/>
      <c r="AX1559" s="201"/>
      <c r="AY1559" s="201"/>
      <c r="AZ1559" s="201"/>
      <c r="BA1559" s="201"/>
      <c r="BB1559" s="201"/>
      <c r="BC1559" s="201"/>
    </row>
    <row r="1560" spans="34:55" ht="12.75">
      <c r="AH1560" s="164"/>
      <c r="AI1560" s="201"/>
      <c r="AJ1560" s="201"/>
      <c r="AK1560" s="201"/>
      <c r="AL1560" s="201"/>
      <c r="AM1560" s="201"/>
      <c r="AN1560" s="201"/>
      <c r="AO1560" s="201"/>
      <c r="AP1560" s="201"/>
      <c r="AQ1560" s="201"/>
      <c r="AR1560" s="201"/>
      <c r="AS1560" s="201"/>
      <c r="AT1560" s="201"/>
      <c r="AU1560" s="201"/>
      <c r="AV1560" s="201"/>
      <c r="AW1560" s="201"/>
      <c r="AX1560" s="201"/>
      <c r="AY1560" s="201"/>
      <c r="AZ1560" s="201"/>
      <c r="BA1560" s="201"/>
      <c r="BB1560" s="201"/>
      <c r="BC1560" s="201"/>
    </row>
    <row r="1561" spans="34:55" ht="12.75">
      <c r="AH1561" s="164"/>
      <c r="AI1561" s="201"/>
      <c r="AJ1561" s="201"/>
      <c r="AK1561" s="201"/>
      <c r="AL1561" s="201"/>
      <c r="AM1561" s="201"/>
      <c r="AN1561" s="201"/>
      <c r="AO1561" s="201"/>
      <c r="AP1561" s="201"/>
      <c r="AQ1561" s="201"/>
      <c r="AR1561" s="201"/>
      <c r="AS1561" s="201"/>
      <c r="AT1561" s="201"/>
      <c r="AU1561" s="201"/>
      <c r="AV1561" s="201"/>
      <c r="AW1561" s="201"/>
      <c r="AX1561" s="201"/>
      <c r="AY1561" s="201"/>
      <c r="AZ1561" s="201"/>
      <c r="BA1561" s="201"/>
      <c r="BB1561" s="201"/>
      <c r="BC1561" s="201"/>
    </row>
    <row r="1562" spans="34:55" ht="12.75">
      <c r="AH1562" s="164"/>
      <c r="AI1562" s="201"/>
      <c r="AJ1562" s="201"/>
      <c r="AK1562" s="201"/>
      <c r="AL1562" s="201"/>
      <c r="AM1562" s="201"/>
      <c r="AN1562" s="201"/>
      <c r="AO1562" s="201"/>
      <c r="AP1562" s="201"/>
      <c r="AQ1562" s="201"/>
      <c r="AR1562" s="201"/>
      <c r="AS1562" s="201"/>
      <c r="AT1562" s="201"/>
      <c r="AU1562" s="201"/>
      <c r="AV1562" s="201"/>
      <c r="AW1562" s="201"/>
      <c r="AX1562" s="201"/>
      <c r="AY1562" s="201"/>
      <c r="AZ1562" s="201"/>
      <c r="BA1562" s="201"/>
      <c r="BB1562" s="201"/>
      <c r="BC1562" s="201"/>
    </row>
    <row r="1563" spans="34:55" ht="12.75">
      <c r="AH1563" s="164"/>
      <c r="AI1563" s="201"/>
      <c r="AJ1563" s="201"/>
      <c r="AK1563" s="201"/>
      <c r="AL1563" s="201"/>
      <c r="AM1563" s="201"/>
      <c r="AN1563" s="201"/>
      <c r="AO1563" s="201"/>
      <c r="AP1563" s="201"/>
      <c r="AQ1563" s="201"/>
      <c r="AR1563" s="201"/>
      <c r="AS1563" s="201"/>
      <c r="AT1563" s="201"/>
      <c r="AU1563" s="201"/>
      <c r="AV1563" s="201"/>
      <c r="AW1563" s="201"/>
      <c r="AX1563" s="201"/>
      <c r="AY1563" s="201"/>
      <c r="AZ1563" s="201"/>
      <c r="BA1563" s="201"/>
      <c r="BB1563" s="201"/>
      <c r="BC1563" s="201"/>
    </row>
    <row r="1564" spans="34:55" ht="12.75">
      <c r="AH1564" s="164"/>
      <c r="AI1564" s="201"/>
      <c r="AJ1564" s="201"/>
      <c r="AK1564" s="201"/>
      <c r="AL1564" s="201"/>
      <c r="AM1564" s="201"/>
      <c r="AN1564" s="201"/>
      <c r="AO1564" s="201"/>
      <c r="AP1564" s="201"/>
      <c r="AQ1564" s="201"/>
      <c r="AR1564" s="201"/>
      <c r="AS1564" s="201"/>
      <c r="AT1564" s="201"/>
      <c r="AU1564" s="201"/>
      <c r="AV1564" s="201"/>
      <c r="AW1564" s="201"/>
      <c r="AX1564" s="201"/>
      <c r="AY1564" s="201"/>
      <c r="AZ1564" s="201"/>
      <c r="BA1564" s="201"/>
      <c r="BB1564" s="201"/>
      <c r="BC1564" s="201"/>
    </row>
    <row r="1565" spans="34:55" ht="12.75">
      <c r="AH1565" s="164"/>
      <c r="AI1565" s="201"/>
      <c r="AJ1565" s="201"/>
      <c r="AK1565" s="201"/>
      <c r="AL1565" s="201"/>
      <c r="AM1565" s="201"/>
      <c r="AN1565" s="201"/>
      <c r="AO1565" s="201"/>
      <c r="AP1565" s="201"/>
      <c r="AQ1565" s="201"/>
      <c r="AR1565" s="201"/>
      <c r="AS1565" s="201"/>
      <c r="AT1565" s="201"/>
      <c r="AU1565" s="201"/>
      <c r="AV1565" s="201"/>
      <c r="AW1565" s="201"/>
      <c r="AX1565" s="201"/>
      <c r="AY1565" s="201"/>
      <c r="AZ1565" s="201"/>
      <c r="BA1565" s="201"/>
      <c r="BB1565" s="201"/>
      <c r="BC1565" s="201"/>
    </row>
    <row r="1566" spans="34:55" ht="12.75">
      <c r="AH1566" s="164"/>
      <c r="AI1566" s="201"/>
      <c r="AJ1566" s="201"/>
      <c r="AK1566" s="201"/>
      <c r="AL1566" s="201"/>
      <c r="AM1566" s="201"/>
      <c r="AN1566" s="201"/>
      <c r="AO1566" s="201"/>
      <c r="AP1566" s="201"/>
      <c r="AQ1566" s="201"/>
      <c r="AR1566" s="201"/>
      <c r="AS1566" s="201"/>
      <c r="AT1566" s="201"/>
      <c r="AU1566" s="201"/>
      <c r="AV1566" s="201"/>
      <c r="AW1566" s="201"/>
      <c r="AX1566" s="201"/>
      <c r="AY1566" s="201"/>
      <c r="AZ1566" s="201"/>
      <c r="BA1566" s="201"/>
      <c r="BB1566" s="201"/>
      <c r="BC1566" s="201"/>
    </row>
    <row r="1567" spans="34:55" ht="12.75">
      <c r="AH1567" s="164"/>
      <c r="AI1567" s="201"/>
      <c r="AJ1567" s="201"/>
      <c r="AK1567" s="201"/>
      <c r="AL1567" s="201"/>
      <c r="AM1567" s="201"/>
      <c r="AN1567" s="201"/>
      <c r="AO1567" s="201"/>
      <c r="AP1567" s="201"/>
      <c r="AQ1567" s="201"/>
      <c r="AR1567" s="201"/>
      <c r="AS1567" s="201"/>
      <c r="AT1567" s="201"/>
      <c r="AU1567" s="201"/>
      <c r="AV1567" s="201"/>
      <c r="AW1567" s="201"/>
      <c r="AX1567" s="201"/>
      <c r="AY1567" s="201"/>
      <c r="AZ1567" s="201"/>
      <c r="BA1567" s="201"/>
      <c r="BB1567" s="201"/>
      <c r="BC1567" s="201"/>
    </row>
    <row r="1568" spans="34:55" ht="12.75">
      <c r="AH1568" s="164"/>
      <c r="AI1568" s="201"/>
      <c r="AJ1568" s="201"/>
      <c r="AK1568" s="201"/>
      <c r="AL1568" s="201"/>
      <c r="AM1568" s="201"/>
      <c r="AN1568" s="201"/>
      <c r="AO1568" s="201"/>
      <c r="AP1568" s="201"/>
      <c r="AQ1568" s="201"/>
      <c r="AR1568" s="201"/>
      <c r="AS1568" s="201"/>
      <c r="AT1568" s="201"/>
      <c r="AU1568" s="201"/>
      <c r="AV1568" s="201"/>
      <c r="AW1568" s="201"/>
      <c r="AX1568" s="201"/>
      <c r="AY1568" s="201"/>
      <c r="AZ1568" s="201"/>
      <c r="BA1568" s="201"/>
      <c r="BB1568" s="201"/>
      <c r="BC1568" s="201"/>
    </row>
    <row r="1569" spans="34:55" ht="12.75">
      <c r="AH1569" s="164"/>
      <c r="AI1569" s="201"/>
      <c r="AJ1569" s="201"/>
      <c r="AK1569" s="201"/>
      <c r="AL1569" s="201"/>
      <c r="AM1569" s="201"/>
      <c r="AN1569" s="201"/>
      <c r="AO1569" s="201"/>
      <c r="AP1569" s="201"/>
      <c r="AQ1569" s="201"/>
      <c r="AR1569" s="201"/>
      <c r="AS1569" s="201"/>
      <c r="AT1569" s="201"/>
      <c r="AU1569" s="201"/>
      <c r="AV1569" s="201"/>
      <c r="AW1569" s="201"/>
      <c r="AX1569" s="201"/>
      <c r="AY1569" s="201"/>
      <c r="AZ1569" s="201"/>
      <c r="BA1569" s="201"/>
      <c r="BB1569" s="201"/>
      <c r="BC1569" s="201"/>
    </row>
    <row r="1570" spans="34:55" ht="12.75">
      <c r="AH1570" s="164"/>
      <c r="AI1570" s="201"/>
      <c r="AJ1570" s="201"/>
      <c r="AK1570" s="201"/>
      <c r="AL1570" s="201"/>
      <c r="AM1570" s="201"/>
      <c r="AN1570" s="201"/>
      <c r="AO1570" s="201"/>
      <c r="AP1570" s="201"/>
      <c r="AQ1570" s="201"/>
      <c r="AR1570" s="201"/>
      <c r="AS1570" s="201"/>
      <c r="AT1570" s="201"/>
      <c r="AU1570" s="201"/>
      <c r="AV1570" s="201"/>
      <c r="AW1570" s="201"/>
      <c r="AX1570" s="201"/>
      <c r="AY1570" s="201"/>
      <c r="AZ1570" s="201"/>
      <c r="BA1570" s="201"/>
      <c r="BB1570" s="201"/>
      <c r="BC1570" s="201"/>
    </row>
    <row r="1571" spans="34:55" ht="12.75">
      <c r="AH1571" s="164"/>
      <c r="AI1571" s="201"/>
      <c r="AJ1571" s="201"/>
      <c r="AK1571" s="201"/>
      <c r="AL1571" s="201"/>
      <c r="AM1571" s="201"/>
      <c r="AN1571" s="201"/>
      <c r="AO1571" s="201"/>
      <c r="AP1571" s="201"/>
      <c r="AQ1571" s="201"/>
      <c r="AR1571" s="201"/>
      <c r="AS1571" s="201"/>
      <c r="AT1571" s="201"/>
      <c r="AU1571" s="201"/>
      <c r="AV1571" s="201"/>
      <c r="AW1571" s="201"/>
      <c r="AX1571" s="201"/>
      <c r="AY1571" s="201"/>
      <c r="AZ1571" s="201"/>
      <c r="BA1571" s="201"/>
      <c r="BB1571" s="201"/>
      <c r="BC1571" s="201"/>
    </row>
    <row r="1572" spans="34:55" ht="12.75">
      <c r="AH1572" s="164"/>
      <c r="AI1572" s="201"/>
      <c r="AJ1572" s="201"/>
      <c r="AK1572" s="201"/>
      <c r="AL1572" s="201"/>
      <c r="AM1572" s="201"/>
      <c r="AN1572" s="201"/>
      <c r="AO1572" s="201"/>
      <c r="AP1572" s="201"/>
      <c r="AQ1572" s="201"/>
      <c r="AR1572" s="201"/>
      <c r="AS1572" s="201"/>
      <c r="AT1572" s="201"/>
      <c r="AU1572" s="201"/>
      <c r="AV1572" s="201"/>
      <c r="AW1572" s="201"/>
      <c r="AX1572" s="201"/>
      <c r="AY1572" s="201"/>
      <c r="AZ1572" s="201"/>
      <c r="BA1572" s="201"/>
      <c r="BB1572" s="201"/>
      <c r="BC1572" s="201"/>
    </row>
    <row r="1573" spans="34:55" ht="12.75">
      <c r="AH1573" s="164"/>
      <c r="AI1573" s="201"/>
      <c r="AJ1573" s="201"/>
      <c r="AK1573" s="201"/>
      <c r="AL1573" s="201"/>
      <c r="AM1573" s="201"/>
      <c r="AN1573" s="201"/>
      <c r="AO1573" s="201"/>
      <c r="AP1573" s="201"/>
      <c r="AQ1573" s="201"/>
      <c r="AR1573" s="201"/>
      <c r="AS1573" s="201"/>
      <c r="AT1573" s="201"/>
      <c r="AU1573" s="201"/>
      <c r="AV1573" s="201"/>
      <c r="AW1573" s="201"/>
      <c r="AX1573" s="201"/>
      <c r="AY1573" s="201"/>
      <c r="AZ1573" s="201"/>
      <c r="BA1573" s="201"/>
      <c r="BB1573" s="201"/>
      <c r="BC1573" s="201"/>
    </row>
    <row r="1574" spans="34:55" ht="12.75">
      <c r="AH1574" s="164"/>
      <c r="AI1574" s="201"/>
      <c r="AJ1574" s="201"/>
      <c r="AK1574" s="201"/>
      <c r="AL1574" s="201"/>
      <c r="AM1574" s="201"/>
      <c r="AN1574" s="201"/>
      <c r="AO1574" s="201"/>
      <c r="AP1574" s="201"/>
      <c r="AQ1574" s="201"/>
      <c r="AR1574" s="201"/>
      <c r="AS1574" s="201"/>
      <c r="AT1574" s="201"/>
      <c r="AU1574" s="201"/>
      <c r="AV1574" s="201"/>
      <c r="AW1574" s="201"/>
      <c r="AX1574" s="201"/>
      <c r="AY1574" s="201"/>
      <c r="AZ1574" s="201"/>
      <c r="BA1574" s="201"/>
      <c r="BB1574" s="201"/>
      <c r="BC1574" s="201"/>
    </row>
    <row r="1575" spans="34:55" ht="12.75">
      <c r="AH1575" s="164"/>
      <c r="AI1575" s="201"/>
      <c r="AJ1575" s="201"/>
      <c r="AK1575" s="201"/>
      <c r="AL1575" s="201"/>
      <c r="AM1575" s="201"/>
      <c r="AN1575" s="201"/>
      <c r="AO1575" s="201"/>
      <c r="AP1575" s="201"/>
      <c r="AQ1575" s="201"/>
      <c r="AR1575" s="201"/>
      <c r="AS1575" s="201"/>
      <c r="AT1575" s="201"/>
      <c r="AU1575" s="201"/>
      <c r="AV1575" s="201"/>
      <c r="AW1575" s="201"/>
      <c r="AX1575" s="201"/>
      <c r="AY1575" s="201"/>
      <c r="AZ1575" s="201"/>
      <c r="BA1575" s="201"/>
      <c r="BB1575" s="201"/>
      <c r="BC1575" s="201"/>
    </row>
    <row r="1576" spans="34:55" ht="12.75">
      <c r="AH1576" s="164"/>
      <c r="AI1576" s="201"/>
      <c r="AJ1576" s="201"/>
      <c r="AK1576" s="201"/>
      <c r="AL1576" s="201"/>
      <c r="AM1576" s="201"/>
      <c r="AN1576" s="201"/>
      <c r="AO1576" s="201"/>
      <c r="AP1576" s="201"/>
      <c r="AQ1576" s="201"/>
      <c r="AR1576" s="201"/>
      <c r="AS1576" s="201"/>
      <c r="AT1576" s="201"/>
      <c r="AU1576" s="201"/>
      <c r="AV1576" s="201"/>
      <c r="AW1576" s="201"/>
      <c r="AX1576" s="201"/>
      <c r="AY1576" s="201"/>
      <c r="AZ1576" s="201"/>
      <c r="BA1576" s="201"/>
      <c r="BB1576" s="201"/>
      <c r="BC1576" s="201"/>
    </row>
    <row r="1577" spans="34:55" ht="12.75">
      <c r="AH1577" s="164"/>
      <c r="AI1577" s="201"/>
      <c r="AJ1577" s="201"/>
      <c r="AK1577" s="201"/>
      <c r="AL1577" s="201"/>
      <c r="AM1577" s="201"/>
      <c r="AN1577" s="201"/>
      <c r="AO1577" s="201"/>
      <c r="AP1577" s="201"/>
      <c r="AQ1577" s="201"/>
      <c r="AR1577" s="201"/>
      <c r="AS1577" s="201"/>
      <c r="AT1577" s="201"/>
      <c r="AU1577" s="201"/>
      <c r="AV1577" s="201"/>
      <c r="AW1577" s="201"/>
      <c r="AX1577" s="201"/>
      <c r="AY1577" s="201"/>
      <c r="AZ1577" s="201"/>
      <c r="BA1577" s="201"/>
      <c r="BB1577" s="201"/>
      <c r="BC1577" s="201"/>
    </row>
    <row r="1578" spans="34:55" ht="12.75">
      <c r="AH1578" s="164"/>
      <c r="AI1578" s="201"/>
      <c r="AJ1578" s="201"/>
      <c r="AK1578" s="201"/>
      <c r="AL1578" s="201"/>
      <c r="AM1578" s="201"/>
      <c r="AN1578" s="201"/>
      <c r="AO1578" s="201"/>
      <c r="AP1578" s="201"/>
      <c r="AQ1578" s="201"/>
      <c r="AR1578" s="201"/>
      <c r="AS1578" s="201"/>
      <c r="AT1578" s="201"/>
      <c r="AU1578" s="201"/>
      <c r="AV1578" s="201"/>
      <c r="AW1578" s="201"/>
      <c r="AX1578" s="201"/>
      <c r="AY1578" s="201"/>
      <c r="AZ1578" s="201"/>
      <c r="BA1578" s="201"/>
      <c r="BB1578" s="201"/>
      <c r="BC1578" s="201"/>
    </row>
    <row r="1579" spans="34:55" ht="12.75">
      <c r="AH1579" s="164"/>
      <c r="AI1579" s="201"/>
      <c r="AJ1579" s="201"/>
      <c r="AK1579" s="201"/>
      <c r="AL1579" s="201"/>
      <c r="AM1579" s="201"/>
      <c r="AN1579" s="201"/>
      <c r="AO1579" s="201"/>
      <c r="AP1579" s="201"/>
      <c r="AQ1579" s="201"/>
      <c r="AR1579" s="201"/>
      <c r="AS1579" s="201"/>
      <c r="AT1579" s="201"/>
      <c r="AU1579" s="201"/>
      <c r="AV1579" s="201"/>
      <c r="AW1579" s="201"/>
      <c r="AX1579" s="201"/>
      <c r="AY1579" s="201"/>
      <c r="AZ1579" s="201"/>
      <c r="BA1579" s="201"/>
      <c r="BB1579" s="201"/>
      <c r="BC1579" s="201"/>
    </row>
    <row r="1580" spans="34:55" ht="12.75">
      <c r="AH1580" s="164"/>
      <c r="AI1580" s="201"/>
      <c r="AJ1580" s="201"/>
      <c r="AK1580" s="201"/>
      <c r="AL1580" s="201"/>
      <c r="AM1580" s="201"/>
      <c r="AN1580" s="201"/>
      <c r="AO1580" s="201"/>
      <c r="AP1580" s="201"/>
      <c r="AQ1580" s="201"/>
      <c r="AR1580" s="201"/>
      <c r="AS1580" s="201"/>
      <c r="AT1580" s="201"/>
      <c r="AU1580" s="201"/>
      <c r="AV1580" s="201"/>
      <c r="AW1580" s="201"/>
      <c r="AX1580" s="201"/>
      <c r="AY1580" s="201"/>
      <c r="AZ1580" s="201"/>
      <c r="BA1580" s="201"/>
      <c r="BB1580" s="201"/>
      <c r="BC1580" s="201"/>
    </row>
    <row r="1581" spans="34:55" ht="12.75">
      <c r="AH1581" s="164"/>
      <c r="AI1581" s="201"/>
      <c r="AJ1581" s="201"/>
      <c r="AK1581" s="201"/>
      <c r="AL1581" s="201"/>
      <c r="AM1581" s="201"/>
      <c r="AN1581" s="201"/>
      <c r="AO1581" s="201"/>
      <c r="AP1581" s="201"/>
      <c r="AQ1581" s="201"/>
      <c r="AR1581" s="201"/>
      <c r="AS1581" s="201"/>
      <c r="AT1581" s="201"/>
      <c r="AU1581" s="201"/>
      <c r="AV1581" s="201"/>
      <c r="AW1581" s="201"/>
      <c r="AX1581" s="201"/>
      <c r="AY1581" s="201"/>
      <c r="AZ1581" s="201"/>
      <c r="BA1581" s="201"/>
      <c r="BB1581" s="201"/>
      <c r="BC1581" s="201"/>
    </row>
    <row r="1582" spans="34:55" ht="12.75">
      <c r="AH1582" s="164"/>
      <c r="AI1582" s="201"/>
      <c r="AJ1582" s="201"/>
      <c r="AK1582" s="201"/>
      <c r="AL1582" s="201"/>
      <c r="AM1582" s="201"/>
      <c r="AN1582" s="201"/>
      <c r="AO1582" s="201"/>
      <c r="AP1582" s="201"/>
      <c r="AQ1582" s="201"/>
      <c r="AR1582" s="201"/>
      <c r="AS1582" s="201"/>
      <c r="AT1582" s="201"/>
      <c r="AU1582" s="201"/>
      <c r="AV1582" s="201"/>
      <c r="AW1582" s="201"/>
      <c r="AX1582" s="201"/>
      <c r="AY1582" s="201"/>
      <c r="AZ1582" s="201"/>
      <c r="BA1582" s="201"/>
      <c r="BB1582" s="201"/>
      <c r="BC1582" s="201"/>
    </row>
    <row r="1583" spans="34:55" ht="12.75">
      <c r="AH1583" s="164"/>
      <c r="AI1583" s="201"/>
      <c r="AJ1583" s="201"/>
      <c r="AK1583" s="201"/>
      <c r="AL1583" s="201"/>
      <c r="AM1583" s="201"/>
      <c r="AN1583" s="201"/>
      <c r="AO1583" s="201"/>
      <c r="AP1583" s="201"/>
      <c r="AQ1583" s="201"/>
      <c r="AR1583" s="201"/>
      <c r="AS1583" s="201"/>
      <c r="AT1583" s="201"/>
      <c r="AU1583" s="201"/>
      <c r="AV1583" s="201"/>
      <c r="AW1583" s="201"/>
      <c r="AX1583" s="201"/>
      <c r="AY1583" s="201"/>
      <c r="AZ1583" s="201"/>
      <c r="BA1583" s="201"/>
      <c r="BB1583" s="201"/>
      <c r="BC1583" s="201"/>
    </row>
    <row r="1584" spans="34:55" ht="12.75">
      <c r="AH1584" s="164"/>
      <c r="AI1584" s="201"/>
      <c r="AJ1584" s="201"/>
      <c r="AK1584" s="201"/>
      <c r="AL1584" s="201"/>
      <c r="AM1584" s="201"/>
      <c r="AN1584" s="201"/>
      <c r="AO1584" s="201"/>
      <c r="AP1584" s="201"/>
      <c r="AQ1584" s="201"/>
      <c r="AR1584" s="201"/>
      <c r="AS1584" s="201"/>
      <c r="AT1584" s="201"/>
      <c r="AU1584" s="201"/>
      <c r="AV1584" s="201"/>
      <c r="AW1584" s="201"/>
      <c r="AX1584" s="201"/>
      <c r="AY1584" s="201"/>
      <c r="AZ1584" s="201"/>
      <c r="BA1584" s="201"/>
      <c r="BB1584" s="201"/>
      <c r="BC1584" s="201"/>
    </row>
    <row r="1585" spans="34:55" ht="12.75">
      <c r="AH1585" s="164"/>
      <c r="AI1585" s="201"/>
      <c r="AJ1585" s="201"/>
      <c r="AK1585" s="201"/>
      <c r="AL1585" s="201"/>
      <c r="AM1585" s="201"/>
      <c r="AN1585" s="201"/>
      <c r="AO1585" s="201"/>
      <c r="AP1585" s="201"/>
      <c r="AQ1585" s="201"/>
      <c r="AR1585" s="201"/>
      <c r="AS1585" s="201"/>
      <c r="AT1585" s="201"/>
      <c r="AU1585" s="201"/>
      <c r="AV1585" s="201"/>
      <c r="AW1585" s="201"/>
      <c r="AX1585" s="201"/>
      <c r="AY1585" s="201"/>
      <c r="AZ1585" s="201"/>
      <c r="BA1585" s="201"/>
      <c r="BB1585" s="201"/>
      <c r="BC1585" s="201"/>
    </row>
    <row r="1586" spans="34:55" ht="12.75">
      <c r="AH1586" s="164"/>
      <c r="AI1586" s="201"/>
      <c r="AJ1586" s="201"/>
      <c r="AK1586" s="201"/>
      <c r="AL1586" s="201"/>
      <c r="AM1586" s="201"/>
      <c r="AN1586" s="201"/>
      <c r="AO1586" s="201"/>
      <c r="AP1586" s="201"/>
      <c r="AQ1586" s="201"/>
      <c r="AR1586" s="201"/>
      <c r="AS1586" s="201"/>
      <c r="AT1586" s="201"/>
      <c r="AU1586" s="201"/>
      <c r="AV1586" s="201"/>
      <c r="AW1586" s="201"/>
      <c r="AX1586" s="201"/>
      <c r="AY1586" s="201"/>
      <c r="AZ1586" s="201"/>
      <c r="BA1586" s="201"/>
      <c r="BB1586" s="201"/>
      <c r="BC1586" s="201"/>
    </row>
    <row r="1587" spans="34:55" ht="12.75">
      <c r="AH1587" s="164"/>
      <c r="AI1587" s="201"/>
      <c r="AJ1587" s="201"/>
      <c r="AK1587" s="201"/>
      <c r="AL1587" s="201"/>
      <c r="AM1587" s="201"/>
      <c r="AN1587" s="201"/>
      <c r="AO1587" s="201"/>
      <c r="AP1587" s="201"/>
      <c r="AQ1587" s="201"/>
      <c r="AR1587" s="201"/>
      <c r="AS1587" s="201"/>
      <c r="AT1587" s="201"/>
      <c r="AU1587" s="201"/>
      <c r="AV1587" s="201"/>
      <c r="AW1587" s="201"/>
      <c r="AX1587" s="201"/>
      <c r="AY1587" s="201"/>
      <c r="AZ1587" s="201"/>
      <c r="BA1587" s="201"/>
      <c r="BB1587" s="201"/>
      <c r="BC1587" s="201"/>
    </row>
    <row r="1588" spans="34:55" ht="12.75">
      <c r="AH1588" s="164"/>
      <c r="AI1588" s="201"/>
      <c r="AJ1588" s="201"/>
      <c r="AK1588" s="201"/>
      <c r="AL1588" s="201"/>
      <c r="AM1588" s="201"/>
      <c r="AN1588" s="201"/>
      <c r="AO1588" s="201"/>
      <c r="AP1588" s="201"/>
      <c r="AQ1588" s="201"/>
      <c r="AR1588" s="201"/>
      <c r="AS1588" s="201"/>
      <c r="AT1588" s="201"/>
      <c r="AU1588" s="201"/>
      <c r="AV1588" s="201"/>
      <c r="AW1588" s="201"/>
      <c r="AX1588" s="201"/>
      <c r="AY1588" s="201"/>
      <c r="AZ1588" s="201"/>
      <c r="BA1588" s="201"/>
      <c r="BB1588" s="201"/>
      <c r="BC1588" s="201"/>
    </row>
    <row r="1589" spans="34:55" ht="12.75">
      <c r="AH1589" s="164"/>
      <c r="AI1589" s="201"/>
      <c r="AJ1589" s="201"/>
      <c r="AK1589" s="201"/>
      <c r="AL1589" s="201"/>
      <c r="AM1589" s="201"/>
      <c r="AN1589" s="201"/>
      <c r="AO1589" s="201"/>
      <c r="AP1589" s="201"/>
      <c r="AQ1589" s="201"/>
      <c r="AR1589" s="201"/>
      <c r="AS1589" s="201"/>
      <c r="AT1589" s="201"/>
      <c r="AU1589" s="201"/>
      <c r="AV1589" s="201"/>
      <c r="AW1589" s="201"/>
      <c r="AX1589" s="201"/>
      <c r="AY1589" s="201"/>
      <c r="AZ1589" s="201"/>
      <c r="BA1589" s="201"/>
      <c r="BB1589" s="201"/>
      <c r="BC1589" s="201"/>
    </row>
    <row r="1590" spans="34:55" ht="12.75">
      <c r="AH1590" s="164"/>
      <c r="AI1590" s="201"/>
      <c r="AJ1590" s="201"/>
      <c r="AK1590" s="201"/>
      <c r="AL1590" s="201"/>
      <c r="AM1590" s="201"/>
      <c r="AN1590" s="201"/>
      <c r="AO1590" s="201"/>
      <c r="AP1590" s="201"/>
      <c r="AQ1590" s="201"/>
      <c r="AR1590" s="201"/>
      <c r="AS1590" s="201"/>
      <c r="AT1590" s="201"/>
      <c r="AU1590" s="201"/>
      <c r="AV1590" s="201"/>
      <c r="AW1590" s="201"/>
      <c r="AX1590" s="201"/>
      <c r="AY1590" s="201"/>
      <c r="AZ1590" s="201"/>
      <c r="BA1590" s="201"/>
      <c r="BB1590" s="201"/>
      <c r="BC1590" s="201"/>
    </row>
    <row r="1591" spans="34:55" ht="12.75">
      <c r="AH1591" s="164"/>
      <c r="AI1591" s="201"/>
      <c r="AJ1591" s="201"/>
      <c r="AK1591" s="201"/>
      <c r="AL1591" s="201"/>
      <c r="AM1591" s="201"/>
      <c r="AN1591" s="201"/>
      <c r="AO1591" s="201"/>
      <c r="AP1591" s="201"/>
      <c r="AQ1591" s="201"/>
      <c r="AR1591" s="201"/>
      <c r="AS1591" s="201"/>
      <c r="AT1591" s="201"/>
      <c r="AU1591" s="201"/>
      <c r="AV1591" s="201"/>
      <c r="AW1591" s="201"/>
      <c r="AX1591" s="201"/>
      <c r="AY1591" s="201"/>
      <c r="AZ1591" s="201"/>
      <c r="BA1591" s="201"/>
      <c r="BB1591" s="201"/>
      <c r="BC1591" s="201"/>
    </row>
    <row r="1592" spans="34:55" ht="12.75">
      <c r="AH1592" s="164"/>
      <c r="AI1592" s="201"/>
      <c r="AJ1592" s="201"/>
      <c r="AK1592" s="201"/>
      <c r="AL1592" s="201"/>
      <c r="AM1592" s="201"/>
      <c r="AN1592" s="201"/>
      <c r="AO1592" s="201"/>
      <c r="AP1592" s="201"/>
      <c r="AQ1592" s="201"/>
      <c r="AR1592" s="201"/>
      <c r="AS1592" s="201"/>
      <c r="AT1592" s="201"/>
      <c r="AU1592" s="201"/>
      <c r="AV1592" s="201"/>
      <c r="AW1592" s="201"/>
      <c r="AX1592" s="201"/>
      <c r="AY1592" s="201"/>
      <c r="AZ1592" s="201"/>
      <c r="BA1592" s="201"/>
      <c r="BB1592" s="201"/>
      <c r="BC1592" s="201"/>
    </row>
    <row r="1593" spans="34:55" ht="12.75">
      <c r="AH1593" s="164"/>
      <c r="AI1593" s="201"/>
      <c r="AJ1593" s="201"/>
      <c r="AK1593" s="201"/>
      <c r="AL1593" s="201"/>
      <c r="AM1593" s="201"/>
      <c r="AN1593" s="201"/>
      <c r="AO1593" s="201"/>
      <c r="AP1593" s="201"/>
      <c r="AQ1593" s="201"/>
      <c r="AR1593" s="201"/>
      <c r="AS1593" s="201"/>
      <c r="AT1593" s="201"/>
      <c r="AU1593" s="201"/>
      <c r="AV1593" s="201"/>
      <c r="AW1593" s="201"/>
      <c r="AX1593" s="201"/>
      <c r="AY1593" s="201"/>
      <c r="AZ1593" s="201"/>
      <c r="BA1593" s="201"/>
      <c r="BB1593" s="201"/>
      <c r="BC1593" s="201"/>
    </row>
    <row r="1594" spans="34:55" ht="12.75">
      <c r="AH1594" s="164"/>
      <c r="AI1594" s="201"/>
      <c r="AJ1594" s="201"/>
      <c r="AK1594" s="201"/>
      <c r="AL1594" s="201"/>
      <c r="AM1594" s="201"/>
      <c r="AN1594" s="201"/>
      <c r="AO1594" s="201"/>
      <c r="AP1594" s="201"/>
      <c r="AQ1594" s="201"/>
      <c r="AR1594" s="201"/>
      <c r="AS1594" s="201"/>
      <c r="AT1594" s="201"/>
      <c r="AU1594" s="201"/>
      <c r="AV1594" s="201"/>
      <c r="AW1594" s="201"/>
      <c r="AX1594" s="201"/>
      <c r="AY1594" s="201"/>
      <c r="AZ1594" s="201"/>
      <c r="BA1594" s="201"/>
      <c r="BB1594" s="201"/>
      <c r="BC1594" s="201"/>
    </row>
    <row r="1595" spans="34:55" ht="12.75">
      <c r="AH1595" s="164"/>
      <c r="AI1595" s="201"/>
      <c r="AJ1595" s="201"/>
      <c r="AK1595" s="201"/>
      <c r="AL1595" s="201"/>
      <c r="AM1595" s="201"/>
      <c r="AN1595" s="201"/>
      <c r="AO1595" s="201"/>
      <c r="AP1595" s="201"/>
      <c r="AQ1595" s="201"/>
      <c r="AR1595" s="201"/>
      <c r="AS1595" s="201"/>
      <c r="AT1595" s="201"/>
      <c r="AU1595" s="201"/>
      <c r="AV1595" s="201"/>
      <c r="AW1595" s="201"/>
      <c r="AX1595" s="201"/>
      <c r="AY1595" s="201"/>
      <c r="AZ1595" s="201"/>
      <c r="BA1595" s="201"/>
      <c r="BB1595" s="201"/>
      <c r="BC1595" s="201"/>
    </row>
    <row r="1596" spans="34:55" ht="12.75">
      <c r="AH1596" s="164"/>
      <c r="AI1596" s="201"/>
      <c r="AJ1596" s="201"/>
      <c r="AK1596" s="201"/>
      <c r="AL1596" s="201"/>
      <c r="AM1596" s="201"/>
      <c r="AN1596" s="201"/>
      <c r="AO1596" s="201"/>
      <c r="AP1596" s="201"/>
      <c r="AQ1596" s="201"/>
      <c r="AR1596" s="201"/>
      <c r="AS1596" s="201"/>
      <c r="AT1596" s="201"/>
      <c r="AU1596" s="201"/>
      <c r="AV1596" s="201"/>
      <c r="AW1596" s="201"/>
      <c r="AX1596" s="201"/>
      <c r="AY1596" s="201"/>
      <c r="AZ1596" s="201"/>
      <c r="BA1596" s="201"/>
      <c r="BB1596" s="201"/>
      <c r="BC1596" s="201"/>
    </row>
    <row r="1597" spans="34:55" ht="12.75">
      <c r="AH1597" s="164"/>
      <c r="AI1597" s="201"/>
      <c r="AJ1597" s="201"/>
      <c r="AK1597" s="201"/>
      <c r="AL1597" s="201"/>
      <c r="AM1597" s="201"/>
      <c r="AN1597" s="201"/>
      <c r="AO1597" s="201"/>
      <c r="AP1597" s="201"/>
      <c r="AQ1597" s="201"/>
      <c r="AR1597" s="201"/>
      <c r="AS1597" s="201"/>
      <c r="AT1597" s="201"/>
      <c r="AU1597" s="201"/>
      <c r="AV1597" s="201"/>
      <c r="AW1597" s="201"/>
      <c r="AX1597" s="201"/>
      <c r="AY1597" s="201"/>
      <c r="AZ1597" s="201"/>
      <c r="BA1597" s="201"/>
      <c r="BB1597" s="201"/>
      <c r="BC1597" s="201"/>
    </row>
    <row r="1598" spans="34:55" ht="12.75">
      <c r="AH1598" s="164"/>
      <c r="AI1598" s="201"/>
      <c r="AJ1598" s="201"/>
      <c r="AK1598" s="201"/>
      <c r="AL1598" s="201"/>
      <c r="AM1598" s="201"/>
      <c r="AN1598" s="201"/>
      <c r="AO1598" s="201"/>
      <c r="AP1598" s="201"/>
      <c r="AQ1598" s="201"/>
      <c r="AR1598" s="201"/>
      <c r="AS1598" s="201"/>
      <c r="AT1598" s="201"/>
      <c r="AU1598" s="201"/>
      <c r="AV1598" s="201"/>
      <c r="AW1598" s="201"/>
      <c r="AX1598" s="201"/>
      <c r="AY1598" s="201"/>
      <c r="AZ1598" s="201"/>
      <c r="BA1598" s="201"/>
      <c r="BB1598" s="201"/>
      <c r="BC1598" s="201"/>
    </row>
    <row r="1599" spans="34:55" ht="12.75">
      <c r="AH1599" s="164"/>
      <c r="AI1599" s="201"/>
      <c r="AJ1599" s="201"/>
      <c r="AK1599" s="201"/>
      <c r="AL1599" s="201"/>
      <c r="AM1599" s="201"/>
      <c r="AN1599" s="201"/>
      <c r="AO1599" s="201"/>
      <c r="AP1599" s="201"/>
      <c r="AQ1599" s="201"/>
      <c r="AR1599" s="201"/>
      <c r="AS1599" s="201"/>
      <c r="AT1599" s="201"/>
      <c r="AU1599" s="201"/>
      <c r="AV1599" s="201"/>
      <c r="AW1599" s="201"/>
      <c r="AX1599" s="201"/>
      <c r="AY1599" s="201"/>
      <c r="AZ1599" s="201"/>
      <c r="BA1599" s="201"/>
      <c r="BB1599" s="201"/>
      <c r="BC1599" s="201"/>
    </row>
    <row r="1600" spans="34:55" ht="12.75">
      <c r="AH1600" s="164"/>
      <c r="AI1600" s="201"/>
      <c r="AJ1600" s="201"/>
      <c r="AK1600" s="201"/>
      <c r="AL1600" s="201"/>
      <c r="AM1600" s="201"/>
      <c r="AN1600" s="201"/>
      <c r="AO1600" s="201"/>
      <c r="AP1600" s="201"/>
      <c r="AQ1600" s="201"/>
      <c r="AR1600" s="201"/>
      <c r="AS1600" s="201"/>
      <c r="AT1600" s="201"/>
      <c r="AU1600" s="201"/>
      <c r="AV1600" s="201"/>
      <c r="AW1600" s="201"/>
      <c r="AX1600" s="201"/>
      <c r="AY1600" s="201"/>
      <c r="AZ1600" s="201"/>
      <c r="BA1600" s="201"/>
      <c r="BB1600" s="201"/>
      <c r="BC1600" s="201"/>
    </row>
    <row r="1601" spans="34:55" ht="12.75">
      <c r="AH1601" s="164"/>
      <c r="AI1601" s="201"/>
      <c r="AJ1601" s="201"/>
      <c r="AK1601" s="201"/>
      <c r="AL1601" s="201"/>
      <c r="AM1601" s="201"/>
      <c r="AN1601" s="201"/>
      <c r="AO1601" s="201"/>
      <c r="AP1601" s="201"/>
      <c r="AQ1601" s="201"/>
      <c r="AR1601" s="201"/>
      <c r="AS1601" s="201"/>
      <c r="AT1601" s="201"/>
      <c r="AU1601" s="201"/>
      <c r="AV1601" s="201"/>
      <c r="AW1601" s="201"/>
      <c r="AX1601" s="201"/>
      <c r="AY1601" s="201"/>
      <c r="AZ1601" s="201"/>
      <c r="BA1601" s="201"/>
      <c r="BB1601" s="201"/>
      <c r="BC1601" s="201"/>
    </row>
    <row r="1602" spans="34:55" ht="12.75">
      <c r="AH1602" s="164"/>
      <c r="AI1602" s="201"/>
      <c r="AJ1602" s="201"/>
      <c r="AK1602" s="201"/>
      <c r="AL1602" s="201"/>
      <c r="AM1602" s="201"/>
      <c r="AN1602" s="201"/>
      <c r="AO1602" s="201"/>
      <c r="AP1602" s="201"/>
      <c r="AQ1602" s="201"/>
      <c r="AR1602" s="201"/>
      <c r="AS1602" s="201"/>
      <c r="AT1602" s="201"/>
      <c r="AU1602" s="201"/>
      <c r="AV1602" s="201"/>
      <c r="AW1602" s="201"/>
      <c r="AX1602" s="201"/>
      <c r="AY1602" s="201"/>
      <c r="AZ1602" s="201"/>
      <c r="BA1602" s="201"/>
      <c r="BB1602" s="201"/>
      <c r="BC1602" s="201"/>
    </row>
    <row r="1603" spans="34:55" ht="12.75">
      <c r="AH1603" s="164"/>
      <c r="AI1603" s="201"/>
      <c r="AJ1603" s="201"/>
      <c r="AK1603" s="201"/>
      <c r="AL1603" s="201"/>
      <c r="AM1603" s="201"/>
      <c r="AN1603" s="201"/>
      <c r="AO1603" s="201"/>
      <c r="AP1603" s="201"/>
      <c r="AQ1603" s="201"/>
      <c r="AR1603" s="201"/>
      <c r="AS1603" s="201"/>
      <c r="AT1603" s="201"/>
      <c r="AU1603" s="201"/>
      <c r="AV1603" s="201"/>
      <c r="AW1603" s="201"/>
      <c r="AX1603" s="201"/>
      <c r="AY1603" s="201"/>
      <c r="AZ1603" s="201"/>
      <c r="BA1603" s="201"/>
      <c r="BB1603" s="201"/>
      <c r="BC1603" s="201"/>
    </row>
    <row r="1604" spans="34:55" ht="12.75">
      <c r="AH1604" s="164"/>
      <c r="AI1604" s="201"/>
      <c r="AJ1604" s="201"/>
      <c r="AK1604" s="201"/>
      <c r="AL1604" s="201"/>
      <c r="AM1604" s="201"/>
      <c r="AN1604" s="201"/>
      <c r="AO1604" s="201"/>
      <c r="AP1604" s="201"/>
      <c r="AQ1604" s="201"/>
      <c r="AR1604" s="201"/>
      <c r="AS1604" s="201"/>
      <c r="AT1604" s="201"/>
      <c r="AU1604" s="201"/>
      <c r="AV1604" s="201"/>
      <c r="AW1604" s="201"/>
      <c r="AX1604" s="201"/>
      <c r="AY1604" s="201"/>
      <c r="AZ1604" s="201"/>
      <c r="BA1604" s="201"/>
      <c r="BB1604" s="201"/>
      <c r="BC1604" s="201"/>
    </row>
    <row r="1605" spans="34:55" ht="12.75">
      <c r="AH1605" s="164"/>
      <c r="AI1605" s="201"/>
      <c r="AJ1605" s="201"/>
      <c r="AK1605" s="201"/>
      <c r="AL1605" s="201"/>
      <c r="AM1605" s="201"/>
      <c r="AN1605" s="201"/>
      <c r="AO1605" s="201"/>
      <c r="AP1605" s="201"/>
      <c r="AQ1605" s="201"/>
      <c r="AR1605" s="201"/>
      <c r="AS1605" s="201"/>
      <c r="AT1605" s="201"/>
      <c r="AU1605" s="201"/>
      <c r="AV1605" s="201"/>
      <c r="AW1605" s="201"/>
      <c r="AX1605" s="201"/>
      <c r="AY1605" s="201"/>
      <c r="AZ1605" s="201"/>
      <c r="BA1605" s="201"/>
      <c r="BB1605" s="201"/>
      <c r="BC1605" s="201"/>
    </row>
    <row r="1606" spans="34:55" ht="12.75">
      <c r="AH1606" s="164"/>
      <c r="AI1606" s="201"/>
      <c r="AJ1606" s="201"/>
      <c r="AK1606" s="201"/>
      <c r="AL1606" s="201"/>
      <c r="AM1606" s="201"/>
      <c r="AN1606" s="201"/>
      <c r="AO1606" s="201"/>
      <c r="AP1606" s="201"/>
      <c r="AQ1606" s="201"/>
      <c r="AR1606" s="201"/>
      <c r="AS1606" s="201"/>
      <c r="AT1606" s="201"/>
      <c r="AU1606" s="201"/>
      <c r="AV1606" s="201"/>
      <c r="AW1606" s="201"/>
      <c r="AX1606" s="201"/>
      <c r="AY1606" s="201"/>
      <c r="AZ1606" s="201"/>
      <c r="BA1606" s="201"/>
      <c r="BB1606" s="201"/>
      <c r="BC1606" s="201"/>
    </row>
    <row r="1607" spans="34:55" ht="12.75">
      <c r="AH1607" s="164"/>
      <c r="AI1607" s="201"/>
      <c r="AJ1607" s="201"/>
      <c r="AK1607" s="201"/>
      <c r="AL1607" s="201"/>
      <c r="AM1607" s="201"/>
      <c r="AN1607" s="201"/>
      <c r="AO1607" s="201"/>
      <c r="AP1607" s="201"/>
      <c r="AQ1607" s="201"/>
      <c r="AR1607" s="201"/>
      <c r="AS1607" s="201"/>
      <c r="AT1607" s="201"/>
      <c r="AU1607" s="201"/>
      <c r="AV1607" s="201"/>
      <c r="AW1607" s="201"/>
      <c r="AX1607" s="201"/>
      <c r="AY1607" s="201"/>
      <c r="AZ1607" s="201"/>
      <c r="BA1607" s="201"/>
      <c r="BB1607" s="201"/>
      <c r="BC1607" s="201"/>
    </row>
    <row r="1608" spans="34:55" ht="12.75">
      <c r="AH1608" s="164"/>
      <c r="AI1608" s="201"/>
      <c r="AJ1608" s="201"/>
      <c r="AK1608" s="201"/>
      <c r="AL1608" s="201"/>
      <c r="AM1608" s="201"/>
      <c r="AN1608" s="201"/>
      <c r="AO1608" s="201"/>
      <c r="AP1608" s="201"/>
      <c r="AQ1608" s="201"/>
      <c r="AR1608" s="201"/>
      <c r="AS1608" s="201"/>
      <c r="AT1608" s="201"/>
      <c r="AU1608" s="201"/>
      <c r="AV1608" s="201"/>
      <c r="AW1608" s="201"/>
      <c r="AX1608" s="201"/>
      <c r="AY1608" s="201"/>
      <c r="AZ1608" s="201"/>
      <c r="BA1608" s="201"/>
      <c r="BB1608" s="201"/>
      <c r="BC1608" s="201"/>
    </row>
    <row r="1609" spans="34:55" ht="12.75">
      <c r="AH1609" s="164"/>
      <c r="AI1609" s="201"/>
      <c r="AJ1609" s="201"/>
      <c r="AK1609" s="201"/>
      <c r="AL1609" s="201"/>
      <c r="AM1609" s="201"/>
      <c r="AN1609" s="201"/>
      <c r="AO1609" s="201"/>
      <c r="AP1609" s="201"/>
      <c r="AQ1609" s="201"/>
      <c r="AR1609" s="201"/>
      <c r="AS1609" s="201"/>
      <c r="AT1609" s="201"/>
      <c r="AU1609" s="201"/>
      <c r="AV1609" s="201"/>
      <c r="AW1609" s="201"/>
      <c r="AX1609" s="201"/>
      <c r="AY1609" s="201"/>
      <c r="AZ1609" s="201"/>
      <c r="BA1609" s="201"/>
      <c r="BB1609" s="201"/>
      <c r="BC1609" s="201"/>
    </row>
    <row r="1610" spans="34:55" ht="12.75">
      <c r="AH1610" s="164"/>
      <c r="AI1610" s="201"/>
      <c r="AJ1610" s="201"/>
      <c r="AK1610" s="201"/>
      <c r="AL1610" s="201"/>
      <c r="AM1610" s="201"/>
      <c r="AN1610" s="201"/>
      <c r="AO1610" s="201"/>
      <c r="AP1610" s="201"/>
      <c r="AQ1610" s="201"/>
      <c r="AR1610" s="201"/>
      <c r="AS1610" s="201"/>
      <c r="AT1610" s="201"/>
      <c r="AU1610" s="201"/>
      <c r="AV1610" s="201"/>
      <c r="AW1610" s="201"/>
      <c r="AX1610" s="201"/>
      <c r="AY1610" s="201"/>
      <c r="AZ1610" s="201"/>
      <c r="BA1610" s="201"/>
      <c r="BB1610" s="201"/>
      <c r="BC1610" s="201"/>
    </row>
    <row r="1611" spans="34:55" ht="12.75">
      <c r="AH1611" s="164"/>
      <c r="AI1611" s="201"/>
      <c r="AJ1611" s="201"/>
      <c r="AK1611" s="201"/>
      <c r="AL1611" s="201"/>
      <c r="AM1611" s="201"/>
      <c r="AN1611" s="201"/>
      <c r="AO1611" s="201"/>
      <c r="AP1611" s="201"/>
      <c r="AQ1611" s="201"/>
      <c r="AR1611" s="201"/>
      <c r="AS1611" s="201"/>
      <c r="AT1611" s="201"/>
      <c r="AU1611" s="201"/>
      <c r="AV1611" s="201"/>
      <c r="AW1611" s="201"/>
      <c r="AX1611" s="201"/>
      <c r="AY1611" s="201"/>
      <c r="AZ1611" s="201"/>
      <c r="BA1611" s="201"/>
      <c r="BB1611" s="201"/>
      <c r="BC1611" s="201"/>
    </row>
    <row r="1612" spans="34:55" ht="12.75">
      <c r="AH1612" s="164"/>
      <c r="AI1612" s="201"/>
      <c r="AJ1612" s="201"/>
      <c r="AK1612" s="201"/>
      <c r="AL1612" s="201"/>
      <c r="AM1612" s="201"/>
      <c r="AN1612" s="201"/>
      <c r="AO1612" s="201"/>
      <c r="AP1612" s="201"/>
      <c r="AQ1612" s="201"/>
      <c r="AR1612" s="201"/>
      <c r="AS1612" s="201"/>
      <c r="AT1612" s="201"/>
      <c r="AU1612" s="201"/>
      <c r="AV1612" s="201"/>
      <c r="AW1612" s="201"/>
      <c r="AX1612" s="201"/>
      <c r="AY1612" s="201"/>
      <c r="AZ1612" s="201"/>
      <c r="BA1612" s="201"/>
      <c r="BB1612" s="201"/>
      <c r="BC1612" s="201"/>
    </row>
    <row r="1613" spans="34:55" ht="12.75">
      <c r="AH1613" s="164"/>
      <c r="AI1613" s="201"/>
      <c r="AJ1613" s="201"/>
      <c r="AK1613" s="201"/>
      <c r="AL1613" s="201"/>
      <c r="AM1613" s="201"/>
      <c r="AN1613" s="201"/>
      <c r="AO1613" s="201"/>
      <c r="AP1613" s="201"/>
      <c r="AQ1613" s="201"/>
      <c r="AR1613" s="201"/>
      <c r="AS1613" s="201"/>
      <c r="AT1613" s="201"/>
      <c r="AU1613" s="201"/>
      <c r="AV1613" s="201"/>
      <c r="AW1613" s="201"/>
      <c r="AX1613" s="201"/>
      <c r="AY1613" s="201"/>
      <c r="AZ1613" s="201"/>
      <c r="BA1613" s="201"/>
      <c r="BB1613" s="201"/>
      <c r="BC1613" s="201"/>
    </row>
    <row r="1614" spans="34:55" ht="12.75">
      <c r="AH1614" s="164"/>
      <c r="AI1614" s="201"/>
      <c r="AJ1614" s="201"/>
      <c r="AK1614" s="201"/>
      <c r="AL1614" s="201"/>
      <c r="AM1614" s="201"/>
      <c r="AN1614" s="201"/>
      <c r="AO1614" s="201"/>
      <c r="AP1614" s="201"/>
      <c r="AQ1614" s="201"/>
      <c r="AR1614" s="201"/>
      <c r="AS1614" s="201"/>
      <c r="AT1614" s="201"/>
      <c r="AU1614" s="201"/>
      <c r="AV1614" s="201"/>
      <c r="AW1614" s="201"/>
      <c r="AX1614" s="201"/>
      <c r="AY1614" s="201"/>
      <c r="AZ1614" s="201"/>
      <c r="BA1614" s="201"/>
      <c r="BB1614" s="201"/>
      <c r="BC1614" s="201"/>
    </row>
    <row r="1615" spans="34:55" ht="12.75">
      <c r="AH1615" s="164"/>
      <c r="AI1615" s="201"/>
      <c r="AJ1615" s="201"/>
      <c r="AK1615" s="201"/>
      <c r="AL1615" s="201"/>
      <c r="AM1615" s="201"/>
      <c r="AN1615" s="201"/>
      <c r="AO1615" s="201"/>
      <c r="AP1615" s="201"/>
      <c r="AQ1615" s="201"/>
      <c r="AR1615" s="201"/>
      <c r="AS1615" s="201"/>
      <c r="AT1615" s="201"/>
      <c r="AU1615" s="201"/>
      <c r="AV1615" s="201"/>
      <c r="AW1615" s="201"/>
      <c r="AX1615" s="201"/>
      <c r="AY1615" s="201"/>
      <c r="AZ1615" s="201"/>
      <c r="BA1615" s="201"/>
      <c r="BB1615" s="201"/>
      <c r="BC1615" s="201"/>
    </row>
    <row r="1616" spans="34:55" ht="12.75">
      <c r="AH1616" s="164"/>
      <c r="AI1616" s="201"/>
      <c r="AJ1616" s="201"/>
      <c r="AK1616" s="201"/>
      <c r="AL1616" s="201"/>
      <c r="AM1616" s="201"/>
      <c r="AN1616" s="201"/>
      <c r="AO1616" s="201"/>
      <c r="AP1616" s="201"/>
      <c r="AQ1616" s="201"/>
      <c r="AR1616" s="201"/>
      <c r="AS1616" s="201"/>
      <c r="AT1616" s="201"/>
      <c r="AU1616" s="201"/>
      <c r="AV1616" s="201"/>
      <c r="AW1616" s="201"/>
      <c r="AX1616" s="201"/>
      <c r="AY1616" s="201"/>
      <c r="AZ1616" s="201"/>
      <c r="BA1616" s="201"/>
      <c r="BB1616" s="201"/>
      <c r="BC1616" s="201"/>
    </row>
    <row r="1617" spans="34:55" ht="12.75">
      <c r="AH1617" s="164"/>
      <c r="AI1617" s="201"/>
      <c r="AJ1617" s="201"/>
      <c r="AK1617" s="201"/>
      <c r="AL1617" s="201"/>
      <c r="AM1617" s="201"/>
      <c r="AN1617" s="201"/>
      <c r="AO1617" s="201"/>
      <c r="AP1617" s="201"/>
      <c r="AQ1617" s="201"/>
      <c r="AR1617" s="201"/>
      <c r="AS1617" s="201"/>
      <c r="AT1617" s="201"/>
      <c r="AU1617" s="201"/>
      <c r="AV1617" s="201"/>
      <c r="AW1617" s="201"/>
      <c r="AX1617" s="201"/>
      <c r="AY1617" s="201"/>
      <c r="AZ1617" s="201"/>
      <c r="BA1617" s="201"/>
      <c r="BB1617" s="201"/>
      <c r="BC1617" s="201"/>
    </row>
    <row r="1618" spans="34:55" ht="12.75">
      <c r="AH1618" s="164"/>
      <c r="AI1618" s="201"/>
      <c r="AJ1618" s="201"/>
      <c r="AK1618" s="201"/>
      <c r="AL1618" s="201"/>
      <c r="AM1618" s="201"/>
      <c r="AN1618" s="201"/>
      <c r="AO1618" s="201"/>
      <c r="AP1618" s="201"/>
      <c r="AQ1618" s="201"/>
      <c r="AR1618" s="201"/>
      <c r="AS1618" s="201"/>
      <c r="AT1618" s="201"/>
      <c r="AU1618" s="201"/>
      <c r="AV1618" s="201"/>
      <c r="AW1618" s="201"/>
      <c r="AX1618" s="201"/>
      <c r="AY1618" s="201"/>
      <c r="AZ1618" s="201"/>
      <c r="BA1618" s="201"/>
      <c r="BB1618" s="201"/>
      <c r="BC1618" s="201"/>
    </row>
    <row r="1619" spans="34:55" ht="12.75">
      <c r="AH1619" s="164"/>
      <c r="AI1619" s="201"/>
      <c r="AJ1619" s="201"/>
      <c r="AK1619" s="201"/>
      <c r="AL1619" s="201"/>
      <c r="AM1619" s="201"/>
      <c r="AN1619" s="201"/>
      <c r="AO1619" s="201"/>
      <c r="AP1619" s="201"/>
      <c r="AQ1619" s="201"/>
      <c r="AR1619" s="201"/>
      <c r="AS1619" s="201"/>
      <c r="AT1619" s="201"/>
      <c r="AU1619" s="201"/>
      <c r="AV1619" s="201"/>
      <c r="AW1619" s="201"/>
      <c r="AX1619" s="201"/>
      <c r="AY1619" s="201"/>
      <c r="AZ1619" s="201"/>
      <c r="BA1619" s="201"/>
      <c r="BB1619" s="201"/>
      <c r="BC1619" s="201"/>
    </row>
    <row r="1620" spans="34:55" ht="12.75">
      <c r="AH1620" s="164"/>
      <c r="AI1620" s="201"/>
      <c r="AJ1620" s="201"/>
      <c r="AK1620" s="201"/>
      <c r="AL1620" s="201"/>
      <c r="AM1620" s="201"/>
      <c r="AN1620" s="201"/>
      <c r="AO1620" s="201"/>
      <c r="AP1620" s="201"/>
      <c r="AQ1620" s="201"/>
      <c r="AR1620" s="201"/>
      <c r="AS1620" s="201"/>
      <c r="AT1620" s="201"/>
      <c r="AU1620" s="201"/>
      <c r="AV1620" s="201"/>
      <c r="AW1620" s="201"/>
      <c r="AX1620" s="201"/>
      <c r="AY1620" s="201"/>
      <c r="AZ1620" s="201"/>
      <c r="BA1620" s="201"/>
      <c r="BB1620" s="201"/>
      <c r="BC1620" s="201"/>
    </row>
    <row r="1621" spans="34:55" ht="12.75">
      <c r="AH1621" s="164"/>
      <c r="AI1621" s="201"/>
      <c r="AJ1621" s="201"/>
      <c r="AK1621" s="201"/>
      <c r="AL1621" s="201"/>
      <c r="AM1621" s="201"/>
      <c r="AN1621" s="201"/>
      <c r="AO1621" s="201"/>
      <c r="AP1621" s="201"/>
      <c r="AQ1621" s="201"/>
      <c r="AR1621" s="201"/>
      <c r="AS1621" s="201"/>
      <c r="AT1621" s="201"/>
      <c r="AU1621" s="201"/>
      <c r="AV1621" s="201"/>
      <c r="AW1621" s="201"/>
      <c r="AX1621" s="201"/>
      <c r="AY1621" s="201"/>
      <c r="AZ1621" s="201"/>
      <c r="BA1621" s="201"/>
      <c r="BB1621" s="201"/>
      <c r="BC1621" s="201"/>
    </row>
    <row r="1622" spans="34:55" ht="12.75">
      <c r="AH1622" s="164"/>
      <c r="AI1622" s="201"/>
      <c r="AJ1622" s="201"/>
      <c r="AK1622" s="201"/>
      <c r="AL1622" s="201"/>
      <c r="AM1622" s="201"/>
      <c r="AN1622" s="201"/>
      <c r="AO1622" s="201"/>
      <c r="AP1622" s="201"/>
      <c r="AQ1622" s="201"/>
      <c r="AR1622" s="201"/>
      <c r="AS1622" s="201"/>
      <c r="AT1622" s="201"/>
      <c r="AU1622" s="201"/>
      <c r="AV1622" s="201"/>
      <c r="AW1622" s="201"/>
      <c r="AX1622" s="201"/>
      <c r="AY1622" s="201"/>
      <c r="AZ1622" s="201"/>
      <c r="BA1622" s="201"/>
      <c r="BB1622" s="201"/>
      <c r="BC1622" s="201"/>
    </row>
    <row r="1623" spans="34:55" ht="12.75">
      <c r="AH1623" s="164"/>
      <c r="AI1623" s="201"/>
      <c r="AJ1623" s="201"/>
      <c r="AK1623" s="201"/>
      <c r="AL1623" s="201"/>
      <c r="AM1623" s="201"/>
      <c r="AN1623" s="201"/>
      <c r="AO1623" s="201"/>
      <c r="AP1623" s="201"/>
      <c r="AQ1623" s="201"/>
      <c r="AR1623" s="201"/>
      <c r="AS1623" s="201"/>
      <c r="AT1623" s="201"/>
      <c r="AU1623" s="201"/>
      <c r="AV1623" s="201"/>
      <c r="AW1623" s="201"/>
      <c r="AX1623" s="201"/>
      <c r="AY1623" s="201"/>
      <c r="AZ1623" s="201"/>
      <c r="BA1623" s="201"/>
      <c r="BB1623" s="201"/>
      <c r="BC1623" s="201"/>
    </row>
    <row r="1624" spans="34:55" ht="12.75">
      <c r="AH1624" s="164"/>
      <c r="AI1624" s="201"/>
      <c r="AJ1624" s="201"/>
      <c r="AK1624" s="201"/>
      <c r="AL1624" s="201"/>
      <c r="AM1624" s="201"/>
      <c r="AN1624" s="201"/>
      <c r="AO1624" s="201"/>
      <c r="AP1624" s="201"/>
      <c r="AQ1624" s="201"/>
      <c r="AR1624" s="201"/>
      <c r="AS1624" s="201"/>
      <c r="AT1624" s="201"/>
      <c r="AU1624" s="201"/>
      <c r="AV1624" s="201"/>
      <c r="AW1624" s="201"/>
      <c r="AX1624" s="201"/>
      <c r="AY1624" s="201"/>
      <c r="AZ1624" s="201"/>
      <c r="BA1624" s="201"/>
      <c r="BB1624" s="201"/>
      <c r="BC1624" s="201"/>
    </row>
    <row r="1625" spans="34:55" ht="12.75">
      <c r="AH1625" s="164"/>
      <c r="AI1625" s="201"/>
      <c r="AJ1625" s="201"/>
      <c r="AK1625" s="201"/>
      <c r="AL1625" s="201"/>
      <c r="AM1625" s="201"/>
      <c r="AN1625" s="201"/>
      <c r="AO1625" s="201"/>
      <c r="AP1625" s="201"/>
      <c r="AQ1625" s="201"/>
      <c r="AR1625" s="201"/>
      <c r="AS1625" s="201"/>
      <c r="AT1625" s="201"/>
      <c r="AU1625" s="201"/>
      <c r="AV1625" s="201"/>
      <c r="AW1625" s="201"/>
      <c r="AX1625" s="201"/>
      <c r="AY1625" s="201"/>
      <c r="AZ1625" s="201"/>
      <c r="BA1625" s="201"/>
      <c r="BB1625" s="201"/>
      <c r="BC1625" s="201"/>
    </row>
    <row r="1626" spans="34:55" ht="12.75">
      <c r="AH1626" s="164"/>
      <c r="AI1626" s="201"/>
      <c r="AJ1626" s="201"/>
      <c r="AK1626" s="201"/>
      <c r="AL1626" s="201"/>
      <c r="AM1626" s="201"/>
      <c r="AN1626" s="201"/>
      <c r="AO1626" s="201"/>
      <c r="AP1626" s="201"/>
      <c r="AQ1626" s="201"/>
      <c r="AR1626" s="201"/>
      <c r="AS1626" s="201"/>
      <c r="AT1626" s="201"/>
      <c r="AU1626" s="201"/>
      <c r="AV1626" s="201"/>
      <c r="AW1626" s="201"/>
      <c r="AX1626" s="201"/>
      <c r="AY1626" s="201"/>
      <c r="AZ1626" s="201"/>
      <c r="BA1626" s="201"/>
      <c r="BB1626" s="201"/>
      <c r="BC1626" s="201"/>
    </row>
    <row r="1627" spans="34:55" ht="12.75">
      <c r="AH1627" s="164"/>
      <c r="AI1627" s="201"/>
      <c r="AJ1627" s="201"/>
      <c r="AK1627" s="201"/>
      <c r="AL1627" s="201"/>
      <c r="AM1627" s="201"/>
      <c r="AN1627" s="201"/>
      <c r="AO1627" s="201"/>
      <c r="AP1627" s="201"/>
      <c r="AQ1627" s="201"/>
      <c r="AR1627" s="201"/>
      <c r="AS1627" s="201"/>
      <c r="AT1627" s="201"/>
      <c r="AU1627" s="201"/>
      <c r="AV1627" s="201"/>
      <c r="AW1627" s="201"/>
      <c r="AX1627" s="201"/>
      <c r="AY1627" s="201"/>
      <c r="AZ1627" s="201"/>
      <c r="BA1627" s="201"/>
      <c r="BB1627" s="201"/>
      <c r="BC1627" s="201"/>
    </row>
    <row r="1628" spans="34:55" ht="12.75">
      <c r="AH1628" s="164"/>
      <c r="AI1628" s="201"/>
      <c r="AJ1628" s="201"/>
      <c r="AK1628" s="201"/>
      <c r="AL1628" s="201"/>
      <c r="AM1628" s="201"/>
      <c r="AN1628" s="201"/>
      <c r="AO1628" s="201"/>
      <c r="AP1628" s="201"/>
      <c r="AQ1628" s="201"/>
      <c r="AR1628" s="201"/>
      <c r="AS1628" s="201"/>
      <c r="AT1628" s="201"/>
      <c r="AU1628" s="201"/>
      <c r="AV1628" s="201"/>
      <c r="AW1628" s="201"/>
      <c r="AX1628" s="201"/>
      <c r="AY1628" s="201"/>
      <c r="AZ1628" s="201"/>
      <c r="BA1628" s="201"/>
      <c r="BB1628" s="201"/>
      <c r="BC1628" s="201"/>
    </row>
    <row r="1629" spans="34:55" ht="12.75">
      <c r="AH1629" s="164"/>
      <c r="AI1629" s="201"/>
      <c r="AJ1629" s="201"/>
      <c r="AK1629" s="201"/>
      <c r="AL1629" s="201"/>
      <c r="AM1629" s="201"/>
      <c r="AN1629" s="201"/>
      <c r="AO1629" s="201"/>
      <c r="AP1629" s="201"/>
      <c r="AQ1629" s="201"/>
      <c r="AR1629" s="201"/>
      <c r="AS1629" s="201"/>
      <c r="AT1629" s="201"/>
      <c r="AU1629" s="201"/>
      <c r="AV1629" s="201"/>
      <c r="AW1629" s="201"/>
      <c r="AX1629" s="201"/>
      <c r="AY1629" s="201"/>
      <c r="AZ1629" s="201"/>
      <c r="BA1629" s="201"/>
      <c r="BB1629" s="201"/>
      <c r="BC1629" s="201"/>
    </row>
    <row r="1630" spans="34:55" ht="12.75">
      <c r="AH1630" s="164"/>
      <c r="AI1630" s="201"/>
      <c r="AJ1630" s="201"/>
      <c r="AK1630" s="201"/>
      <c r="AL1630" s="201"/>
      <c r="AM1630" s="201"/>
      <c r="AN1630" s="201"/>
      <c r="AO1630" s="201"/>
      <c r="AP1630" s="201"/>
      <c r="AQ1630" s="201"/>
      <c r="AR1630" s="201"/>
      <c r="AS1630" s="201"/>
      <c r="AT1630" s="201"/>
      <c r="AU1630" s="201"/>
      <c r="AV1630" s="201"/>
      <c r="AW1630" s="201"/>
      <c r="AX1630" s="201"/>
      <c r="AY1630" s="201"/>
      <c r="AZ1630" s="201"/>
      <c r="BA1630" s="201"/>
      <c r="BB1630" s="201"/>
      <c r="BC1630" s="201"/>
    </row>
    <row r="1631" spans="34:55" ht="12.75">
      <c r="AH1631" s="164"/>
      <c r="AI1631" s="201"/>
      <c r="AJ1631" s="201"/>
      <c r="AK1631" s="201"/>
      <c r="AL1631" s="201"/>
      <c r="AM1631" s="201"/>
      <c r="AN1631" s="201"/>
      <c r="AO1631" s="201"/>
      <c r="AP1631" s="201"/>
      <c r="AQ1631" s="201"/>
      <c r="AR1631" s="201"/>
      <c r="AS1631" s="201"/>
      <c r="AT1631" s="201"/>
      <c r="AU1631" s="201"/>
      <c r="AV1631" s="201"/>
      <c r="AW1631" s="201"/>
      <c r="AX1631" s="201"/>
      <c r="AY1631" s="201"/>
      <c r="AZ1631" s="201"/>
      <c r="BA1631" s="201"/>
      <c r="BB1631" s="201"/>
      <c r="BC1631" s="201"/>
    </row>
    <row r="1632" spans="34:55" ht="12.75">
      <c r="AH1632" s="164"/>
      <c r="AI1632" s="201"/>
      <c r="AJ1632" s="201"/>
      <c r="AK1632" s="201"/>
      <c r="AL1632" s="201"/>
      <c r="AM1632" s="201"/>
      <c r="AN1632" s="201"/>
      <c r="AO1632" s="201"/>
      <c r="AP1632" s="201"/>
      <c r="AQ1632" s="201"/>
      <c r="AR1632" s="201"/>
      <c r="AS1632" s="201"/>
      <c r="AT1632" s="201"/>
      <c r="AU1632" s="201"/>
      <c r="AV1632" s="201"/>
      <c r="AW1632" s="201"/>
      <c r="AX1632" s="201"/>
      <c r="AY1632" s="201"/>
      <c r="AZ1632" s="201"/>
      <c r="BA1632" s="201"/>
      <c r="BB1632" s="201"/>
      <c r="BC1632" s="201"/>
    </row>
    <row r="1633" spans="34:55" ht="12.75">
      <c r="AH1633" s="164"/>
      <c r="AI1633" s="201"/>
      <c r="AJ1633" s="201"/>
      <c r="AK1633" s="201"/>
      <c r="AL1633" s="201"/>
      <c r="AM1633" s="201"/>
      <c r="AN1633" s="201"/>
      <c r="AO1633" s="201"/>
      <c r="AP1633" s="201"/>
      <c r="AQ1633" s="201"/>
      <c r="AR1633" s="201"/>
      <c r="AS1633" s="201"/>
      <c r="AT1633" s="201"/>
      <c r="AU1633" s="201"/>
      <c r="AV1633" s="201"/>
      <c r="AW1633" s="201"/>
      <c r="AX1633" s="201"/>
      <c r="AY1633" s="201"/>
      <c r="AZ1633" s="201"/>
      <c r="BA1633" s="201"/>
      <c r="BB1633" s="201"/>
      <c r="BC1633" s="201"/>
    </row>
    <row r="1634" spans="34:55" ht="12.75">
      <c r="AH1634" s="164"/>
      <c r="AI1634" s="201"/>
      <c r="AJ1634" s="201"/>
      <c r="AK1634" s="201"/>
      <c r="AL1634" s="201"/>
      <c r="AM1634" s="201"/>
      <c r="AN1634" s="201"/>
      <c r="AO1634" s="201"/>
      <c r="AP1634" s="201"/>
      <c r="AQ1634" s="201"/>
      <c r="AR1634" s="201"/>
      <c r="AS1634" s="201"/>
      <c r="AT1634" s="201"/>
      <c r="AU1634" s="201"/>
      <c r="AV1634" s="201"/>
      <c r="AW1634" s="201"/>
      <c r="AX1634" s="201"/>
      <c r="AY1634" s="201"/>
      <c r="AZ1634" s="201"/>
      <c r="BA1634" s="201"/>
      <c r="BB1634" s="201"/>
      <c r="BC1634" s="201"/>
    </row>
    <row r="1635" spans="34:55" ht="12.75">
      <c r="AH1635" s="164"/>
      <c r="AI1635" s="201"/>
      <c r="AJ1635" s="201"/>
      <c r="AK1635" s="201"/>
      <c r="AL1635" s="201"/>
      <c r="AM1635" s="201"/>
      <c r="AN1635" s="201"/>
      <c r="AO1635" s="201"/>
      <c r="AP1635" s="201"/>
      <c r="AQ1635" s="201"/>
      <c r="AR1635" s="201"/>
      <c r="AS1635" s="201"/>
      <c r="AT1635" s="201"/>
      <c r="AU1635" s="201"/>
      <c r="AV1635" s="201"/>
      <c r="AW1635" s="201"/>
      <c r="AX1635" s="201"/>
      <c r="AY1635" s="201"/>
      <c r="AZ1635" s="201"/>
      <c r="BA1635" s="201"/>
      <c r="BB1635" s="201"/>
      <c r="BC1635" s="201"/>
    </row>
    <row r="1636" spans="34:55" ht="12.75">
      <c r="AH1636" s="164"/>
      <c r="AI1636" s="201"/>
      <c r="AJ1636" s="201"/>
      <c r="AK1636" s="201"/>
      <c r="AL1636" s="201"/>
      <c r="AM1636" s="201"/>
      <c r="AN1636" s="201"/>
      <c r="AO1636" s="201"/>
      <c r="AP1636" s="201"/>
      <c r="AQ1636" s="201"/>
      <c r="AR1636" s="201"/>
      <c r="AS1636" s="201"/>
      <c r="AT1636" s="201"/>
      <c r="AU1636" s="201"/>
      <c r="AV1636" s="201"/>
      <c r="AW1636" s="201"/>
      <c r="AX1636" s="201"/>
      <c r="AY1636" s="201"/>
      <c r="AZ1636" s="201"/>
      <c r="BA1636" s="201"/>
      <c r="BB1636" s="201"/>
      <c r="BC1636" s="201"/>
    </row>
    <row r="1637" spans="34:55" ht="12.75">
      <c r="AH1637" s="164"/>
      <c r="AI1637" s="201"/>
      <c r="AJ1637" s="201"/>
      <c r="AK1637" s="201"/>
      <c r="AL1637" s="201"/>
      <c r="AM1637" s="201"/>
      <c r="AN1637" s="201"/>
      <c r="AO1637" s="201"/>
      <c r="AP1637" s="201"/>
      <c r="AQ1637" s="201"/>
      <c r="AR1637" s="201"/>
      <c r="AS1637" s="201"/>
      <c r="AT1637" s="201"/>
      <c r="AU1637" s="201"/>
      <c r="AV1637" s="201"/>
      <c r="AW1637" s="201"/>
      <c r="AX1637" s="201"/>
      <c r="AY1637" s="201"/>
      <c r="AZ1637" s="201"/>
      <c r="BA1637" s="201"/>
      <c r="BB1637" s="201"/>
      <c r="BC1637" s="201"/>
    </row>
    <row r="1638" spans="34:55" ht="12.75">
      <c r="AH1638" s="164"/>
      <c r="AI1638" s="201"/>
      <c r="AJ1638" s="201"/>
      <c r="AK1638" s="201"/>
      <c r="AL1638" s="201"/>
      <c r="AM1638" s="201"/>
      <c r="AN1638" s="201"/>
      <c r="AO1638" s="201"/>
      <c r="AP1638" s="201"/>
      <c r="AQ1638" s="201"/>
      <c r="AR1638" s="201"/>
      <c r="AS1638" s="201"/>
      <c r="AT1638" s="201"/>
      <c r="AU1638" s="201"/>
      <c r="AV1638" s="201"/>
      <c r="AW1638" s="201"/>
      <c r="AX1638" s="201"/>
      <c r="AY1638" s="201"/>
      <c r="AZ1638" s="201"/>
      <c r="BA1638" s="201"/>
      <c r="BB1638" s="201"/>
      <c r="BC1638" s="201"/>
    </row>
    <row r="1639" spans="34:55" ht="12.75">
      <c r="AH1639" s="164"/>
      <c r="AI1639" s="201"/>
      <c r="AJ1639" s="201"/>
      <c r="AK1639" s="201"/>
      <c r="AL1639" s="201"/>
      <c r="AM1639" s="201"/>
      <c r="AN1639" s="201"/>
      <c r="AO1639" s="201"/>
      <c r="AP1639" s="201"/>
      <c r="AQ1639" s="201"/>
      <c r="AR1639" s="201"/>
      <c r="AS1639" s="201"/>
      <c r="AT1639" s="201"/>
      <c r="AU1639" s="201"/>
      <c r="AV1639" s="201"/>
      <c r="AW1639" s="201"/>
      <c r="AX1639" s="201"/>
      <c r="AY1639" s="201"/>
      <c r="AZ1639" s="201"/>
      <c r="BA1639" s="201"/>
      <c r="BB1639" s="201"/>
      <c r="BC1639" s="201"/>
    </row>
    <row r="1640" spans="34:55" ht="12.75">
      <c r="AH1640" s="164"/>
      <c r="AI1640" s="201"/>
      <c r="AJ1640" s="201"/>
      <c r="AK1640" s="201"/>
      <c r="AL1640" s="201"/>
      <c r="AM1640" s="201"/>
      <c r="AN1640" s="201"/>
      <c r="AO1640" s="201"/>
      <c r="AP1640" s="201"/>
      <c r="AQ1640" s="201"/>
      <c r="AR1640" s="201"/>
      <c r="AS1640" s="201"/>
      <c r="AT1640" s="201"/>
      <c r="AU1640" s="201"/>
      <c r="AV1640" s="201"/>
      <c r="AW1640" s="201"/>
      <c r="AX1640" s="201"/>
      <c r="AY1640" s="201"/>
      <c r="AZ1640" s="201"/>
      <c r="BA1640" s="201"/>
      <c r="BB1640" s="201"/>
      <c r="BC1640" s="201"/>
    </row>
    <row r="1641" spans="34:55" ht="12.75">
      <c r="AH1641" s="164"/>
      <c r="AI1641" s="201"/>
      <c r="AJ1641" s="201"/>
      <c r="AK1641" s="201"/>
      <c r="AL1641" s="201"/>
      <c r="AM1641" s="201"/>
      <c r="AN1641" s="201"/>
      <c r="AO1641" s="201"/>
      <c r="AP1641" s="201"/>
      <c r="AQ1641" s="201"/>
      <c r="AR1641" s="201"/>
      <c r="AS1641" s="201"/>
      <c r="AT1641" s="201"/>
      <c r="AU1641" s="201"/>
      <c r="AV1641" s="201"/>
      <c r="AW1641" s="201"/>
      <c r="AX1641" s="201"/>
      <c r="AY1641" s="201"/>
      <c r="AZ1641" s="201"/>
      <c r="BA1641" s="201"/>
      <c r="BB1641" s="201"/>
      <c r="BC1641" s="201"/>
    </row>
    <row r="1642" spans="34:55" ht="12.75">
      <c r="AH1642" s="164"/>
      <c r="AI1642" s="201"/>
      <c r="AJ1642" s="201"/>
      <c r="AK1642" s="201"/>
      <c r="AL1642" s="201"/>
      <c r="AM1642" s="201"/>
      <c r="AN1642" s="201"/>
      <c r="AO1642" s="201"/>
      <c r="AP1642" s="201"/>
      <c r="AQ1642" s="201"/>
      <c r="AR1642" s="201"/>
      <c r="AS1642" s="201"/>
      <c r="AT1642" s="201"/>
      <c r="AU1642" s="201"/>
      <c r="AV1642" s="201"/>
      <c r="AW1642" s="201"/>
      <c r="AX1642" s="201"/>
      <c r="AY1642" s="201"/>
      <c r="AZ1642" s="201"/>
      <c r="BA1642" s="201"/>
      <c r="BB1642" s="201"/>
      <c r="BC1642" s="201"/>
    </row>
    <row r="1643" spans="34:55" ht="12.75">
      <c r="AH1643" s="164"/>
      <c r="AI1643" s="201"/>
      <c r="AJ1643" s="201"/>
      <c r="AK1643" s="201"/>
      <c r="AL1643" s="201"/>
      <c r="AM1643" s="201"/>
      <c r="AN1643" s="201"/>
      <c r="AO1643" s="201"/>
      <c r="AP1643" s="201"/>
      <c r="AQ1643" s="201"/>
      <c r="AR1643" s="201"/>
      <c r="AS1643" s="201"/>
      <c r="AT1643" s="201"/>
      <c r="AU1643" s="201"/>
      <c r="AV1643" s="201"/>
      <c r="AW1643" s="201"/>
      <c r="AX1643" s="201"/>
      <c r="AY1643" s="201"/>
      <c r="AZ1643" s="201"/>
      <c r="BA1643" s="201"/>
      <c r="BB1643" s="201"/>
      <c r="BC1643" s="201"/>
    </row>
    <row r="1644" spans="34:55" ht="12.75">
      <c r="AH1644" s="164"/>
      <c r="AI1644" s="201"/>
      <c r="AJ1644" s="201"/>
      <c r="AK1644" s="201"/>
      <c r="AL1644" s="201"/>
      <c r="AM1644" s="201"/>
      <c r="AN1644" s="201"/>
      <c r="AO1644" s="201"/>
      <c r="AP1644" s="201"/>
      <c r="AQ1644" s="201"/>
      <c r="AR1644" s="201"/>
      <c r="AS1644" s="201"/>
      <c r="AT1644" s="201"/>
      <c r="AU1644" s="201"/>
      <c r="AV1644" s="201"/>
      <c r="AW1644" s="201"/>
      <c r="AX1644" s="201"/>
      <c r="AY1644" s="201"/>
      <c r="AZ1644" s="201"/>
      <c r="BA1644" s="201"/>
      <c r="BB1644" s="201"/>
      <c r="BC1644" s="201"/>
    </row>
    <row r="1645" spans="34:55" ht="12.75">
      <c r="AH1645" s="164"/>
      <c r="AI1645" s="201"/>
      <c r="AJ1645" s="201"/>
      <c r="AK1645" s="201"/>
      <c r="AL1645" s="201"/>
      <c r="AM1645" s="201"/>
      <c r="AN1645" s="201"/>
      <c r="AO1645" s="201"/>
      <c r="AP1645" s="201"/>
      <c r="AQ1645" s="201"/>
      <c r="AR1645" s="201"/>
      <c r="AS1645" s="201"/>
      <c r="AT1645" s="201"/>
      <c r="AU1645" s="201"/>
      <c r="AV1645" s="201"/>
      <c r="AW1645" s="201"/>
      <c r="AX1645" s="201"/>
      <c r="AY1645" s="201"/>
      <c r="AZ1645" s="201"/>
      <c r="BA1645" s="201"/>
      <c r="BB1645" s="201"/>
      <c r="BC1645" s="201"/>
    </row>
    <row r="1646" spans="34:55" ht="12.75">
      <c r="AH1646" s="164"/>
      <c r="AI1646" s="201"/>
      <c r="AJ1646" s="201"/>
      <c r="AK1646" s="201"/>
      <c r="AL1646" s="201"/>
      <c r="AM1646" s="201"/>
      <c r="AN1646" s="201"/>
      <c r="AO1646" s="201"/>
      <c r="AP1646" s="201"/>
      <c r="AQ1646" s="201"/>
      <c r="AR1646" s="201"/>
      <c r="AS1646" s="201"/>
      <c r="AT1646" s="201"/>
      <c r="AU1646" s="201"/>
      <c r="AV1646" s="201"/>
      <c r="AW1646" s="201"/>
      <c r="AX1646" s="201"/>
      <c r="AY1646" s="201"/>
      <c r="AZ1646" s="201"/>
      <c r="BA1646" s="201"/>
      <c r="BB1646" s="201"/>
      <c r="BC1646" s="201"/>
    </row>
    <row r="1647" spans="34:55" ht="12.75">
      <c r="AH1647" s="164"/>
      <c r="AI1647" s="201"/>
      <c r="AJ1647" s="201"/>
      <c r="AK1647" s="201"/>
      <c r="AL1647" s="201"/>
      <c r="AM1647" s="201"/>
      <c r="AN1647" s="201"/>
      <c r="AO1647" s="201"/>
      <c r="AP1647" s="201"/>
      <c r="AQ1647" s="201"/>
      <c r="AR1647" s="201"/>
      <c r="AS1647" s="201"/>
      <c r="AT1647" s="201"/>
      <c r="AU1647" s="201"/>
      <c r="AV1647" s="201"/>
      <c r="AW1647" s="201"/>
      <c r="AX1647" s="201"/>
      <c r="AY1647" s="201"/>
      <c r="AZ1647" s="201"/>
      <c r="BA1647" s="201"/>
      <c r="BB1647" s="201"/>
      <c r="BC1647" s="201"/>
    </row>
    <row r="1648" spans="34:55" ht="12.75">
      <c r="AH1648" s="164"/>
      <c r="AI1648" s="201"/>
      <c r="AJ1648" s="201"/>
      <c r="AK1648" s="201"/>
      <c r="AL1648" s="201"/>
      <c r="AM1648" s="201"/>
      <c r="AN1648" s="201"/>
      <c r="AO1648" s="201"/>
      <c r="AP1648" s="201"/>
      <c r="AQ1648" s="201"/>
      <c r="AR1648" s="201"/>
      <c r="AS1648" s="201"/>
      <c r="AT1648" s="201"/>
      <c r="AU1648" s="201"/>
      <c r="AV1648" s="201"/>
      <c r="AW1648" s="201"/>
      <c r="AX1648" s="201"/>
      <c r="AY1648" s="201"/>
      <c r="AZ1648" s="201"/>
      <c r="BA1648" s="201"/>
      <c r="BB1648" s="201"/>
      <c r="BC1648" s="201"/>
    </row>
    <row r="1649" spans="34:55" ht="12.75">
      <c r="AH1649" s="164"/>
      <c r="AI1649" s="201"/>
      <c r="AJ1649" s="201"/>
      <c r="AK1649" s="201"/>
      <c r="AL1649" s="201"/>
      <c r="AM1649" s="201"/>
      <c r="AN1649" s="201"/>
      <c r="AO1649" s="201"/>
      <c r="AP1649" s="201"/>
      <c r="AQ1649" s="201"/>
      <c r="AR1649" s="201"/>
      <c r="AS1649" s="201"/>
      <c r="AT1649" s="201"/>
      <c r="AU1649" s="201"/>
      <c r="AV1649" s="201"/>
      <c r="AW1649" s="201"/>
      <c r="AX1649" s="201"/>
      <c r="AY1649" s="201"/>
      <c r="AZ1649" s="201"/>
      <c r="BA1649" s="201"/>
      <c r="BB1649" s="201"/>
      <c r="BC1649" s="201"/>
    </row>
    <row r="1650" spans="34:55" ht="12.75">
      <c r="AH1650" s="164"/>
      <c r="AI1650" s="201"/>
      <c r="AJ1650" s="201"/>
      <c r="AK1650" s="201"/>
      <c r="AL1650" s="201"/>
      <c r="AM1650" s="201"/>
      <c r="AN1650" s="201"/>
      <c r="AO1650" s="201"/>
      <c r="AP1650" s="201"/>
      <c r="AQ1650" s="201"/>
      <c r="AR1650" s="201"/>
      <c r="AS1650" s="201"/>
      <c r="AT1650" s="201"/>
      <c r="AU1650" s="201"/>
      <c r="AV1650" s="201"/>
      <c r="AW1650" s="201"/>
      <c r="AX1650" s="201"/>
      <c r="AY1650" s="201"/>
      <c r="AZ1650" s="201"/>
      <c r="BA1650" s="201"/>
      <c r="BB1650" s="201"/>
      <c r="BC1650" s="201"/>
    </row>
    <row r="1651" spans="34:55" ht="12.75">
      <c r="AH1651" s="164"/>
      <c r="AI1651" s="201"/>
      <c r="AJ1651" s="201"/>
      <c r="AK1651" s="201"/>
      <c r="AL1651" s="201"/>
      <c r="AM1651" s="201"/>
      <c r="AN1651" s="201"/>
      <c r="AO1651" s="201"/>
      <c r="AP1651" s="201"/>
      <c r="AQ1651" s="201"/>
      <c r="AR1651" s="201"/>
      <c r="AS1651" s="201"/>
      <c r="AT1651" s="201"/>
      <c r="AU1651" s="201"/>
      <c r="AV1651" s="201"/>
      <c r="AW1651" s="201"/>
      <c r="AX1651" s="201"/>
      <c r="AY1651" s="201"/>
      <c r="AZ1651" s="201"/>
      <c r="BA1651" s="201"/>
      <c r="BB1651" s="201"/>
      <c r="BC1651" s="201"/>
    </row>
    <row r="1652" spans="34:55" ht="12.75">
      <c r="AH1652" s="164"/>
      <c r="AI1652" s="201"/>
      <c r="AJ1652" s="201"/>
      <c r="AK1652" s="201"/>
      <c r="AL1652" s="201"/>
      <c r="AM1652" s="201"/>
      <c r="AN1652" s="201"/>
      <c r="AO1652" s="201"/>
      <c r="AP1652" s="201"/>
      <c r="AQ1652" s="201"/>
      <c r="AR1652" s="201"/>
      <c r="AS1652" s="201"/>
      <c r="AT1652" s="201"/>
      <c r="AU1652" s="201"/>
      <c r="AV1652" s="201"/>
      <c r="AW1652" s="201"/>
      <c r="AX1652" s="201"/>
      <c r="AY1652" s="201"/>
      <c r="AZ1652" s="201"/>
      <c r="BA1652" s="201"/>
      <c r="BB1652" s="201"/>
      <c r="BC1652" s="201"/>
    </row>
    <row r="1653" spans="34:55" ht="12.75">
      <c r="AH1653" s="164"/>
      <c r="AI1653" s="201"/>
      <c r="AJ1653" s="201"/>
      <c r="AK1653" s="201"/>
      <c r="AL1653" s="201"/>
      <c r="AM1653" s="201"/>
      <c r="AN1653" s="201"/>
      <c r="AO1653" s="201"/>
      <c r="AP1653" s="201"/>
      <c r="AQ1653" s="201"/>
      <c r="AR1653" s="201"/>
      <c r="AS1653" s="201"/>
      <c r="AT1653" s="201"/>
      <c r="AU1653" s="201"/>
      <c r="AV1653" s="201"/>
      <c r="AW1653" s="201"/>
      <c r="AX1653" s="201"/>
      <c r="AY1653" s="201"/>
      <c r="AZ1653" s="201"/>
      <c r="BA1653" s="201"/>
      <c r="BB1653" s="201"/>
      <c r="BC1653" s="201"/>
    </row>
    <row r="1654" spans="34:55" ht="12.75">
      <c r="AH1654" s="164"/>
      <c r="AI1654" s="201"/>
      <c r="AJ1654" s="201"/>
      <c r="AK1654" s="201"/>
      <c r="AL1654" s="201"/>
      <c r="AM1654" s="201"/>
      <c r="AN1654" s="201"/>
      <c r="AO1654" s="201"/>
      <c r="AP1654" s="201"/>
      <c r="AQ1654" s="201"/>
      <c r="AR1654" s="201"/>
      <c r="AS1654" s="201"/>
      <c r="AT1654" s="201"/>
      <c r="AU1654" s="201"/>
      <c r="AV1654" s="201"/>
      <c r="AW1654" s="201"/>
      <c r="AX1654" s="201"/>
      <c r="AY1654" s="201"/>
      <c r="AZ1654" s="201"/>
      <c r="BA1654" s="201"/>
      <c r="BB1654" s="201"/>
      <c r="BC1654" s="201"/>
    </row>
    <row r="1655" spans="34:55" ht="12.75">
      <c r="AH1655" s="164"/>
      <c r="AI1655" s="201"/>
      <c r="AJ1655" s="201"/>
      <c r="AK1655" s="201"/>
      <c r="AL1655" s="201"/>
      <c r="AM1655" s="201"/>
      <c r="AN1655" s="201"/>
      <c r="AO1655" s="201"/>
      <c r="AP1655" s="201"/>
      <c r="AQ1655" s="201"/>
      <c r="AR1655" s="201"/>
      <c r="AS1655" s="201"/>
      <c r="AT1655" s="201"/>
      <c r="AU1655" s="201"/>
      <c r="AV1655" s="201"/>
      <c r="AW1655" s="201"/>
      <c r="AX1655" s="201"/>
      <c r="AY1655" s="201"/>
      <c r="AZ1655" s="201"/>
      <c r="BA1655" s="201"/>
      <c r="BB1655" s="201"/>
      <c r="BC1655" s="201"/>
    </row>
    <row r="1656" spans="34:55" ht="12.75">
      <c r="AH1656" s="164"/>
      <c r="AI1656" s="201"/>
      <c r="AJ1656" s="201"/>
      <c r="AK1656" s="201"/>
      <c r="AL1656" s="201"/>
      <c r="AM1656" s="201"/>
      <c r="AN1656" s="201"/>
      <c r="AO1656" s="201"/>
      <c r="AP1656" s="201"/>
      <c r="AQ1656" s="201"/>
      <c r="AR1656" s="201"/>
      <c r="AS1656" s="201"/>
      <c r="AT1656" s="201"/>
      <c r="AU1656" s="201"/>
      <c r="AV1656" s="201"/>
      <c r="AW1656" s="201"/>
      <c r="AX1656" s="201"/>
      <c r="AY1656" s="201"/>
      <c r="AZ1656" s="201"/>
      <c r="BA1656" s="201"/>
      <c r="BB1656" s="201"/>
      <c r="BC1656" s="201"/>
    </row>
    <row r="1657" spans="34:55" ht="12.75">
      <c r="AH1657" s="164"/>
      <c r="AI1657" s="201"/>
      <c r="AJ1657" s="201"/>
      <c r="AK1657" s="201"/>
      <c r="AL1657" s="201"/>
      <c r="AM1657" s="201"/>
      <c r="AN1657" s="201"/>
      <c r="AO1657" s="201"/>
      <c r="AP1657" s="201"/>
      <c r="AQ1657" s="201"/>
      <c r="AR1657" s="201"/>
      <c r="AS1657" s="201"/>
      <c r="AT1657" s="201"/>
      <c r="AU1657" s="201"/>
      <c r="AV1657" s="201"/>
      <c r="AW1657" s="201"/>
      <c r="AX1657" s="201"/>
      <c r="AY1657" s="201"/>
      <c r="AZ1657" s="201"/>
      <c r="BA1657" s="201"/>
      <c r="BB1657" s="201"/>
      <c r="BC1657" s="201"/>
    </row>
    <row r="1658" spans="34:55" ht="12.75">
      <c r="AH1658" s="164"/>
      <c r="AI1658" s="201"/>
      <c r="AJ1658" s="201"/>
      <c r="AK1658" s="201"/>
      <c r="AL1658" s="201"/>
      <c r="AM1658" s="201"/>
      <c r="AN1658" s="201"/>
      <c r="AO1658" s="201"/>
      <c r="AP1658" s="201"/>
      <c r="AQ1658" s="201"/>
      <c r="AR1658" s="201"/>
      <c r="AS1658" s="201"/>
      <c r="AT1658" s="201"/>
      <c r="AU1658" s="201"/>
      <c r="AV1658" s="201"/>
      <c r="AW1658" s="201"/>
      <c r="AX1658" s="201"/>
      <c r="AY1658" s="201"/>
      <c r="AZ1658" s="201"/>
      <c r="BA1658" s="201"/>
      <c r="BB1658" s="201"/>
      <c r="BC1658" s="201"/>
    </row>
    <row r="1659" spans="34:55" ht="12.75">
      <c r="AH1659" s="164"/>
      <c r="AI1659" s="201"/>
      <c r="AJ1659" s="201"/>
      <c r="AK1659" s="201"/>
      <c r="AL1659" s="201"/>
      <c r="AM1659" s="201"/>
      <c r="AN1659" s="201"/>
      <c r="AO1659" s="201"/>
      <c r="AP1659" s="201"/>
      <c r="AQ1659" s="201"/>
      <c r="AR1659" s="201"/>
      <c r="AS1659" s="201"/>
      <c r="AT1659" s="201"/>
      <c r="AU1659" s="201"/>
      <c r="AV1659" s="201"/>
      <c r="AW1659" s="201"/>
      <c r="AX1659" s="201"/>
      <c r="AY1659" s="201"/>
      <c r="AZ1659" s="201"/>
      <c r="BA1659" s="201"/>
      <c r="BB1659" s="201"/>
      <c r="BC1659" s="201"/>
    </row>
    <row r="1660" spans="34:55" ht="12.75">
      <c r="AH1660" s="164"/>
      <c r="AI1660" s="201"/>
      <c r="AJ1660" s="201"/>
      <c r="AK1660" s="201"/>
      <c r="AL1660" s="201"/>
      <c r="AM1660" s="201"/>
      <c r="AN1660" s="201"/>
      <c r="AO1660" s="201"/>
      <c r="AP1660" s="201"/>
      <c r="AQ1660" s="201"/>
      <c r="AR1660" s="201"/>
      <c r="AS1660" s="201"/>
      <c r="AT1660" s="201"/>
      <c r="AU1660" s="201"/>
      <c r="AV1660" s="201"/>
      <c r="AW1660" s="201"/>
      <c r="AX1660" s="201"/>
      <c r="AY1660" s="201"/>
      <c r="AZ1660" s="201"/>
      <c r="BA1660" s="201"/>
      <c r="BB1660" s="201"/>
      <c r="BC1660" s="201"/>
    </row>
    <row r="1661" spans="34:55" ht="12.75">
      <c r="AH1661" s="164"/>
      <c r="AI1661" s="201"/>
      <c r="AJ1661" s="201"/>
      <c r="AK1661" s="201"/>
      <c r="AL1661" s="201"/>
      <c r="AM1661" s="201"/>
      <c r="AN1661" s="201"/>
      <c r="AO1661" s="201"/>
      <c r="AP1661" s="201"/>
      <c r="AQ1661" s="201"/>
      <c r="AR1661" s="201"/>
      <c r="AS1661" s="201"/>
      <c r="AT1661" s="201"/>
      <c r="AU1661" s="201"/>
      <c r="AV1661" s="201"/>
      <c r="AW1661" s="201"/>
      <c r="AX1661" s="201"/>
      <c r="AY1661" s="201"/>
      <c r="AZ1661" s="201"/>
      <c r="BA1661" s="201"/>
      <c r="BB1661" s="201"/>
      <c r="BC1661" s="201"/>
    </row>
    <row r="1662" spans="34:55" ht="12.75">
      <c r="AH1662" s="164"/>
      <c r="AI1662" s="201"/>
      <c r="AJ1662" s="201"/>
      <c r="AK1662" s="201"/>
      <c r="AL1662" s="201"/>
      <c r="AM1662" s="201"/>
      <c r="AN1662" s="201"/>
      <c r="AO1662" s="201"/>
      <c r="AP1662" s="201"/>
      <c r="AQ1662" s="201"/>
      <c r="AR1662" s="201"/>
      <c r="AS1662" s="201"/>
      <c r="AT1662" s="201"/>
      <c r="AU1662" s="201"/>
      <c r="AV1662" s="201"/>
      <c r="AW1662" s="201"/>
      <c r="AX1662" s="201"/>
      <c r="AY1662" s="201"/>
      <c r="AZ1662" s="201"/>
      <c r="BA1662" s="201"/>
      <c r="BB1662" s="201"/>
      <c r="BC1662" s="201"/>
    </row>
    <row r="1663" spans="34:55" ht="12.75">
      <c r="AH1663" s="164"/>
      <c r="AI1663" s="201"/>
      <c r="AJ1663" s="201"/>
      <c r="AK1663" s="201"/>
      <c r="AL1663" s="201"/>
      <c r="AM1663" s="201"/>
      <c r="AN1663" s="201"/>
      <c r="AO1663" s="201"/>
      <c r="AP1663" s="201"/>
      <c r="AQ1663" s="201"/>
      <c r="AR1663" s="201"/>
      <c r="AS1663" s="201"/>
      <c r="AT1663" s="201"/>
      <c r="AU1663" s="201"/>
      <c r="AV1663" s="201"/>
      <c r="AW1663" s="201"/>
      <c r="AX1663" s="201"/>
      <c r="AY1663" s="201"/>
      <c r="AZ1663" s="201"/>
      <c r="BA1663" s="201"/>
      <c r="BB1663" s="201"/>
      <c r="BC1663" s="201"/>
    </row>
    <row r="1664" spans="34:55" ht="12.75">
      <c r="AH1664" s="164"/>
      <c r="AI1664" s="201"/>
      <c r="AJ1664" s="201"/>
      <c r="AK1664" s="201"/>
      <c r="AL1664" s="201"/>
      <c r="AM1664" s="201"/>
      <c r="AN1664" s="201"/>
      <c r="AO1664" s="201"/>
      <c r="AP1664" s="201"/>
      <c r="AQ1664" s="201"/>
      <c r="AR1664" s="201"/>
      <c r="AS1664" s="201"/>
      <c r="AT1664" s="201"/>
      <c r="AU1664" s="201"/>
      <c r="AV1664" s="201"/>
      <c r="AW1664" s="201"/>
      <c r="AX1664" s="201"/>
      <c r="AY1664" s="201"/>
      <c r="AZ1664" s="201"/>
      <c r="BA1664" s="201"/>
      <c r="BB1664" s="201"/>
      <c r="BC1664" s="201"/>
    </row>
    <row r="1665" spans="34:55" ht="12.75">
      <c r="AH1665" s="164"/>
      <c r="AI1665" s="201"/>
      <c r="AJ1665" s="201"/>
      <c r="AK1665" s="201"/>
      <c r="AL1665" s="201"/>
      <c r="AM1665" s="201"/>
      <c r="AN1665" s="201"/>
      <c r="AO1665" s="201"/>
      <c r="AP1665" s="201"/>
      <c r="AQ1665" s="201"/>
      <c r="AR1665" s="201"/>
      <c r="AS1665" s="201"/>
      <c r="AT1665" s="201"/>
      <c r="AU1665" s="201"/>
      <c r="AV1665" s="201"/>
      <c r="AW1665" s="201"/>
      <c r="AX1665" s="201"/>
      <c r="AY1665" s="201"/>
      <c r="AZ1665" s="201"/>
      <c r="BA1665" s="201"/>
      <c r="BB1665" s="201"/>
      <c r="BC1665" s="201"/>
    </row>
    <row r="1666" spans="34:55" ht="12.75">
      <c r="AH1666" s="209" t="str">
        <f ca="1">AH1200</f>
        <v>Приказ Минтранса РФ от 5 мая 2023 г. № 159.  Вступает в силу с 1 сентября 2023 г.</v>
      </c>
      <c r="AI1666" s="201"/>
      <c r="AJ1666" s="201"/>
      <c r="AK1666" s="201"/>
      <c r="AL1666" s="201"/>
      <c r="AM1666" s="201"/>
      <c r="AN1666" s="201"/>
      <c r="AO1666" s="201"/>
      <c r="AP1666" s="201"/>
      <c r="AQ1666" s="201"/>
      <c r="AR1666" s="201"/>
      <c r="AS1666" s="201"/>
      <c r="AT1666" s="201"/>
      <c r="AU1666" s="201"/>
      <c r="AV1666" s="201"/>
      <c r="AW1666" s="201"/>
      <c r="AX1666" s="201"/>
      <c r="AY1666" s="201"/>
      <c r="AZ1666" s="201"/>
      <c r="BA1666" s="201"/>
      <c r="BB1666" s="201"/>
      <c r="BC1666" s="201"/>
    </row>
    <row r="1667" spans="34:55" ht="12.75">
      <c r="AH1667" s="164"/>
      <c r="AI1667" s="201"/>
      <c r="AJ1667" s="201"/>
      <c r="AK1667" s="201"/>
      <c r="AL1667" s="201"/>
      <c r="AM1667" s="201"/>
      <c r="AN1667" s="201"/>
      <c r="AO1667" s="201"/>
      <c r="AP1667" s="201"/>
      <c r="AQ1667" s="201"/>
      <c r="AR1667" s="201"/>
      <c r="AS1667" s="201"/>
      <c r="AT1667" s="201"/>
      <c r="AU1667" s="201"/>
      <c r="AV1667" s="201"/>
      <c r="AW1667" s="201"/>
      <c r="AX1667" s="201"/>
      <c r="AY1667" s="201"/>
      <c r="AZ1667" s="201"/>
      <c r="BA1667" s="201"/>
      <c r="BB1667" s="201"/>
      <c r="BC1667" s="201"/>
    </row>
    <row r="1668" spans="34:55" ht="12.75">
      <c r="AH1668" s="164"/>
      <c r="AI1668" s="201"/>
      <c r="AJ1668" s="201"/>
      <c r="AK1668" s="201"/>
      <c r="AL1668" s="201"/>
      <c r="AM1668" s="201"/>
      <c r="AN1668" s="201"/>
      <c r="AO1668" s="201"/>
      <c r="AP1668" s="201"/>
      <c r="AQ1668" s="201"/>
      <c r="AR1668" s="201"/>
      <c r="AS1668" s="201"/>
      <c r="AT1668" s="201"/>
      <c r="AU1668" s="201"/>
      <c r="AV1668" s="201"/>
      <c r="AW1668" s="201"/>
      <c r="AX1668" s="201"/>
      <c r="AY1668" s="201"/>
      <c r="AZ1668" s="201"/>
      <c r="BA1668" s="201"/>
      <c r="BB1668" s="201"/>
      <c r="BC1668" s="201"/>
    </row>
    <row r="1669" spans="34:55" ht="12.75">
      <c r="AH1669" s="164"/>
      <c r="AI1669" s="201"/>
      <c r="AJ1669" s="201"/>
      <c r="AK1669" s="201"/>
      <c r="AL1669" s="201"/>
      <c r="AM1669" s="201"/>
      <c r="AN1669" s="201"/>
      <c r="AO1669" s="201"/>
      <c r="AP1669" s="201"/>
      <c r="AQ1669" s="201"/>
      <c r="AR1669" s="201"/>
      <c r="AS1669" s="201"/>
      <c r="AT1669" s="201"/>
      <c r="AU1669" s="201"/>
      <c r="AV1669" s="201"/>
      <c r="AW1669" s="201"/>
      <c r="AX1669" s="201"/>
      <c r="AY1669" s="201"/>
      <c r="AZ1669" s="201"/>
      <c r="BA1669" s="201"/>
      <c r="BB1669" s="201"/>
      <c r="BC1669" s="201"/>
    </row>
    <row r="1670" spans="34:55" ht="12.75">
      <c r="AH1670" s="164"/>
      <c r="AI1670" s="201"/>
      <c r="AJ1670" s="201"/>
      <c r="AK1670" s="201"/>
      <c r="AL1670" s="201"/>
      <c r="AM1670" s="201"/>
      <c r="AN1670" s="201"/>
      <c r="AO1670" s="201"/>
      <c r="AP1670" s="201"/>
      <c r="AQ1670" s="201"/>
      <c r="AR1670" s="201"/>
      <c r="AS1670" s="201"/>
      <c r="AT1670" s="201"/>
      <c r="AU1670" s="201"/>
      <c r="AV1670" s="201"/>
      <c r="AW1670" s="201"/>
      <c r="AX1670" s="201"/>
      <c r="AY1670" s="201"/>
      <c r="AZ1670" s="201"/>
      <c r="BA1670" s="201"/>
      <c r="BB1670" s="201"/>
      <c r="BC1670" s="201"/>
    </row>
    <row r="1671" spans="34:55" ht="12.75">
      <c r="AH1671" s="164"/>
      <c r="AI1671" s="201"/>
      <c r="AJ1671" s="201"/>
      <c r="AK1671" s="201"/>
      <c r="AL1671" s="201"/>
      <c r="AM1671" s="201"/>
      <c r="AN1671" s="201"/>
      <c r="AO1671" s="201"/>
      <c r="AP1671" s="201"/>
      <c r="AQ1671" s="201"/>
      <c r="AR1671" s="201"/>
      <c r="AS1671" s="201"/>
      <c r="AT1671" s="201"/>
      <c r="AU1671" s="201"/>
      <c r="AV1671" s="201"/>
      <c r="AW1671" s="201"/>
      <c r="AX1671" s="201"/>
      <c r="AY1671" s="201"/>
      <c r="AZ1671" s="201"/>
      <c r="BA1671" s="201"/>
      <c r="BB1671" s="201"/>
      <c r="BC1671" s="201"/>
    </row>
    <row r="1672" spans="34:55" ht="12.75">
      <c r="AH1672" s="164"/>
      <c r="AI1672" s="201"/>
      <c r="AJ1672" s="201"/>
      <c r="AK1672" s="201"/>
      <c r="AL1672" s="201"/>
      <c r="AM1672" s="201"/>
      <c r="AN1672" s="201"/>
      <c r="AO1672" s="201"/>
      <c r="AP1672" s="201"/>
      <c r="AQ1672" s="201"/>
      <c r="AR1672" s="201"/>
      <c r="AS1672" s="201"/>
      <c r="AT1672" s="201"/>
      <c r="AU1672" s="201"/>
      <c r="AV1672" s="201"/>
      <c r="AW1672" s="201"/>
      <c r="AX1672" s="201"/>
      <c r="AY1672" s="201"/>
      <c r="AZ1672" s="201"/>
      <c r="BA1672" s="201"/>
      <c r="BB1672" s="201"/>
      <c r="BC1672" s="201"/>
    </row>
    <row r="1673" spans="34:55" ht="12.75">
      <c r="AH1673" s="164"/>
      <c r="AI1673" s="201"/>
      <c r="AJ1673" s="201"/>
      <c r="AK1673" s="201"/>
      <c r="AL1673" s="201"/>
      <c r="AM1673" s="201"/>
      <c r="AN1673" s="201"/>
      <c r="AO1673" s="201"/>
      <c r="AP1673" s="201"/>
      <c r="AQ1673" s="201"/>
      <c r="AR1673" s="201"/>
      <c r="AS1673" s="201"/>
      <c r="AT1673" s="201"/>
      <c r="AU1673" s="201"/>
      <c r="AV1673" s="201"/>
      <c r="AW1673" s="201"/>
      <c r="AX1673" s="201"/>
      <c r="AY1673" s="201"/>
      <c r="AZ1673" s="201"/>
      <c r="BA1673" s="201"/>
      <c r="BB1673" s="201"/>
      <c r="BC1673" s="201"/>
    </row>
  </sheetData>
  <mergeCells count="39">
    <mergeCell ref="A1:G1"/>
    <mergeCell ref="H1:M1"/>
    <mergeCell ref="N1:Q1"/>
    <mergeCell ref="U1:W1"/>
    <mergeCell ref="AE1:AG3"/>
    <mergeCell ref="AY1:AZ1"/>
    <mergeCell ref="U2:W2"/>
    <mergeCell ref="U12:W13"/>
    <mergeCell ref="U14:W14"/>
    <mergeCell ref="U21:V21"/>
    <mergeCell ref="AE4:AG6"/>
    <mergeCell ref="AE13:AG13"/>
    <mergeCell ref="AE7:AG11"/>
    <mergeCell ref="AE12:AG12"/>
    <mergeCell ref="AE14:AG14"/>
    <mergeCell ref="AE15:AG15"/>
    <mergeCell ref="AE16:AG16"/>
    <mergeCell ref="AE17:AG17"/>
    <mergeCell ref="AE18:AG18"/>
    <mergeCell ref="AE19:AG19"/>
    <mergeCell ref="AF20:AG20"/>
    <mergeCell ref="U27:V27"/>
    <mergeCell ref="U28:V28"/>
    <mergeCell ref="U30:V30"/>
    <mergeCell ref="U3:W3"/>
    <mergeCell ref="U4:W4"/>
    <mergeCell ref="U5:W5"/>
    <mergeCell ref="U6:W8"/>
    <mergeCell ref="U9:V9"/>
    <mergeCell ref="AF26:AG26"/>
    <mergeCell ref="AF27:AG27"/>
    <mergeCell ref="AF28:AG28"/>
    <mergeCell ref="AF29:AG29"/>
    <mergeCell ref="AF30:AG30"/>
    <mergeCell ref="AF21:AG21"/>
    <mergeCell ref="AF22:AG22"/>
    <mergeCell ref="AE23:AG23"/>
    <mergeCell ref="AF24:AG24"/>
    <mergeCell ref="AF25:AG2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outlinePr summaryBelow="0" summaryRight="0"/>
  </sheetPr>
  <dimension ref="A1:BJ2166"/>
  <sheetViews>
    <sheetView workbookViewId="0"/>
  </sheetViews>
  <sheetFormatPr defaultColWidth="14.42578125" defaultRowHeight="15.75" customHeight="1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16.140625" customWidth="1"/>
    <col min="22" max="22" width="17.42578125" customWidth="1"/>
    <col min="24" max="24" width="61.140625" customWidth="1"/>
    <col min="25" max="25" width="58" customWidth="1"/>
  </cols>
  <sheetData>
    <row r="1" spans="1:62" ht="15.75" customHeight="1">
      <c r="A1" s="131" t="e">
        <f ca="1">IF('1'!AH1019='1'!AH1020,'1'!A1:'1'!BA1673,"")</f>
        <v>#REF!</v>
      </c>
      <c r="B1" s="131"/>
      <c r="C1" s="131"/>
      <c r="D1" s="131"/>
      <c r="E1" s="131"/>
      <c r="F1" s="131"/>
      <c r="G1" s="131"/>
      <c r="H1" s="131" t="s">
        <v>142</v>
      </c>
      <c r="I1" s="131"/>
      <c r="J1" s="131"/>
      <c r="K1" s="131"/>
      <c r="L1" s="131"/>
      <c r="M1" s="131"/>
      <c r="N1" s="131" t="s">
        <v>5</v>
      </c>
      <c r="O1" s="131"/>
      <c r="P1" s="131"/>
      <c r="Q1" s="131"/>
      <c r="R1" s="131" t="b">
        <v>0</v>
      </c>
      <c r="S1" s="131" t="b">
        <v>0</v>
      </c>
      <c r="T1" s="131" t="b">
        <v>0</v>
      </c>
      <c r="U1" s="131" t="s">
        <v>1</v>
      </c>
      <c r="V1" s="131"/>
      <c r="W1" s="131"/>
      <c r="X1" s="210" t="s">
        <v>6</v>
      </c>
      <c r="Y1" s="211" t="s">
        <v>153</v>
      </c>
      <c r="Z1" s="211" t="s">
        <v>36</v>
      </c>
      <c r="AA1" s="211" t="s">
        <v>23</v>
      </c>
      <c r="AB1" s="211"/>
      <c r="AC1" s="211"/>
      <c r="AD1" s="211"/>
      <c r="AE1" s="131" t="s">
        <v>154</v>
      </c>
      <c r="AF1" s="131"/>
      <c r="AG1" s="131"/>
      <c r="AH1" s="131">
        <v>1</v>
      </c>
      <c r="AI1" s="131" t="s">
        <v>143</v>
      </c>
      <c r="AJ1" s="131"/>
      <c r="AK1" s="131"/>
      <c r="AL1" s="131" t="b">
        <v>0</v>
      </c>
      <c r="AM1" s="131"/>
      <c r="AN1" s="131" t="b">
        <v>0</v>
      </c>
      <c r="AO1" s="131" t="b">
        <v>0</v>
      </c>
      <c r="AP1" s="131" t="s">
        <v>144</v>
      </c>
      <c r="AQ1" s="131"/>
      <c r="AR1" s="131"/>
      <c r="AS1" s="131" t="b">
        <v>0</v>
      </c>
      <c r="AT1" s="131" t="b">
        <v>0</v>
      </c>
      <c r="AU1" s="131" t="b">
        <v>0</v>
      </c>
      <c r="AV1" s="131" t="s">
        <v>145</v>
      </c>
      <c r="AW1" s="131" t="s">
        <v>146</v>
      </c>
      <c r="AX1" s="131"/>
      <c r="AY1" s="131" t="s">
        <v>147</v>
      </c>
      <c r="AZ1" s="131"/>
      <c r="BA1" s="131" t="s">
        <v>148</v>
      </c>
      <c r="BB1" s="131"/>
      <c r="BC1" s="131"/>
      <c r="BD1" s="131"/>
      <c r="BE1" s="131"/>
      <c r="BF1" s="131"/>
      <c r="BG1" s="131"/>
      <c r="BH1" s="131"/>
      <c r="BI1" s="131"/>
      <c r="BJ1" s="131"/>
    </row>
    <row r="2" spans="1:62" ht="15.75" customHeight="1">
      <c r="A2" s="131">
        <v>1</v>
      </c>
      <c r="B2" s="131" t="b">
        <v>1</v>
      </c>
      <c r="C2" s="212">
        <v>45139</v>
      </c>
      <c r="D2" s="131" t="b">
        <v>0</v>
      </c>
      <c r="E2" s="212">
        <v>45140</v>
      </c>
      <c r="F2" s="212">
        <v>45139</v>
      </c>
      <c r="G2" s="212">
        <v>45139</v>
      </c>
      <c r="H2" s="131" t="s">
        <v>155</v>
      </c>
      <c r="I2" s="131" t="s">
        <v>156</v>
      </c>
      <c r="J2" s="131" t="s">
        <v>157</v>
      </c>
      <c r="K2" s="131" t="s">
        <v>155</v>
      </c>
      <c r="L2" s="131" t="s">
        <v>156</v>
      </c>
      <c r="M2" s="131" t="s">
        <v>157</v>
      </c>
      <c r="N2" s="131" t="b">
        <v>0</v>
      </c>
      <c r="O2" s="131"/>
      <c r="P2" s="131" t="s">
        <v>158</v>
      </c>
      <c r="Q2" s="131" t="s">
        <v>159</v>
      </c>
      <c r="R2" s="131" t="s">
        <v>158</v>
      </c>
      <c r="S2" s="131" t="s">
        <v>158</v>
      </c>
      <c r="T2" s="131" t="s">
        <v>158</v>
      </c>
      <c r="U2" s="131" t="s">
        <v>0</v>
      </c>
      <c r="V2" s="131"/>
      <c r="W2" s="131"/>
      <c r="X2" s="210" t="s">
        <v>160</v>
      </c>
      <c r="Y2" s="211" t="s">
        <v>158</v>
      </c>
      <c r="Z2" s="211"/>
      <c r="AA2" s="211"/>
      <c r="AB2" s="211"/>
      <c r="AC2" s="211"/>
      <c r="AD2" s="211"/>
      <c r="AE2" s="131"/>
      <c r="AF2" s="131"/>
      <c r="AG2" s="131"/>
      <c r="AH2" s="131"/>
      <c r="AI2" s="131" t="b">
        <v>1</v>
      </c>
      <c r="AJ2" s="213">
        <v>0.25</v>
      </c>
      <c r="AK2" s="213">
        <v>0.25</v>
      </c>
      <c r="AL2" s="213">
        <v>0.25</v>
      </c>
      <c r="AM2" s="212">
        <v>45139</v>
      </c>
      <c r="AN2" s="212">
        <v>45139</v>
      </c>
      <c r="AO2" s="212">
        <v>45139</v>
      </c>
      <c r="AP2" s="131" t="b">
        <v>1</v>
      </c>
      <c r="AQ2" s="213">
        <v>0.25694444444444442</v>
      </c>
      <c r="AR2" s="213">
        <v>0.25694444444444442</v>
      </c>
      <c r="AS2" s="213">
        <v>0.25694444444444442</v>
      </c>
      <c r="AT2" s="131" t="s">
        <v>158</v>
      </c>
      <c r="AU2" s="131" t="s">
        <v>158</v>
      </c>
      <c r="AV2" s="131"/>
      <c r="AW2" s="131"/>
      <c r="AX2" s="131" t="s">
        <v>158</v>
      </c>
      <c r="AY2" s="131" t="s">
        <v>158</v>
      </c>
      <c r="AZ2" s="131" t="s">
        <v>158</v>
      </c>
      <c r="BA2" s="131" t="s">
        <v>158</v>
      </c>
      <c r="BB2" s="131"/>
      <c r="BC2" s="131"/>
      <c r="BD2" s="131"/>
      <c r="BE2" s="131"/>
      <c r="BF2" s="131"/>
      <c r="BG2" s="131"/>
      <c r="BH2" s="131"/>
      <c r="BI2" s="131"/>
      <c r="BJ2" s="131"/>
    </row>
    <row r="3" spans="1:62" ht="15.75" customHeight="1">
      <c r="A3" s="131">
        <v>2</v>
      </c>
      <c r="B3" s="131" t="b">
        <v>1</v>
      </c>
      <c r="C3" s="212">
        <v>45140</v>
      </c>
      <c r="D3" s="131" t="b">
        <v>0</v>
      </c>
      <c r="E3" s="212">
        <v>45141</v>
      </c>
      <c r="F3" s="212">
        <v>45140</v>
      </c>
      <c r="G3" s="212">
        <v>45140</v>
      </c>
      <c r="H3" s="131" t="s">
        <v>161</v>
      </c>
      <c r="I3" s="131" t="s">
        <v>156</v>
      </c>
      <c r="J3" s="131" t="s">
        <v>157</v>
      </c>
      <c r="K3" s="131" t="s">
        <v>161</v>
      </c>
      <c r="L3" s="131" t="s">
        <v>156</v>
      </c>
      <c r="M3" s="131" t="s">
        <v>157</v>
      </c>
      <c r="N3" s="131" t="b">
        <v>0</v>
      </c>
      <c r="O3" s="131"/>
      <c r="P3" s="131" t="s">
        <v>158</v>
      </c>
      <c r="Q3" s="131" t="s">
        <v>162</v>
      </c>
      <c r="R3" s="131" t="s">
        <v>158</v>
      </c>
      <c r="S3" s="131" t="s">
        <v>158</v>
      </c>
      <c r="T3" s="131" t="s">
        <v>158</v>
      </c>
      <c r="U3" s="131" t="s">
        <v>2</v>
      </c>
      <c r="V3" s="131"/>
      <c r="W3" s="131"/>
      <c r="X3" s="210" t="s">
        <v>163</v>
      </c>
      <c r="Y3" s="211" t="s">
        <v>158</v>
      </c>
      <c r="Z3" s="211"/>
      <c r="AA3" s="211"/>
      <c r="AB3" s="211"/>
      <c r="AC3" s="211"/>
      <c r="AD3" s="211"/>
      <c r="AE3" s="131"/>
      <c r="AF3" s="131"/>
      <c r="AG3" s="131"/>
      <c r="AH3" s="131"/>
      <c r="AI3" s="131" t="b">
        <v>1</v>
      </c>
      <c r="AJ3" s="213">
        <v>0.25</v>
      </c>
      <c r="AK3" s="213">
        <v>0.25</v>
      </c>
      <c r="AL3" s="213">
        <v>0.25</v>
      </c>
      <c r="AM3" s="212">
        <v>45140</v>
      </c>
      <c r="AN3" s="212">
        <v>45140</v>
      </c>
      <c r="AO3" s="212">
        <v>45140</v>
      </c>
      <c r="AP3" s="131" t="b">
        <v>1</v>
      </c>
      <c r="AQ3" s="213">
        <v>0.25694444444444442</v>
      </c>
      <c r="AR3" s="213">
        <v>0.25694444444444442</v>
      </c>
      <c r="AS3" s="213">
        <v>0.25694444444444442</v>
      </c>
      <c r="AT3" s="131" t="s">
        <v>158</v>
      </c>
      <c r="AU3" s="131" t="s">
        <v>158</v>
      </c>
      <c r="AV3" s="131"/>
      <c r="AW3" s="131"/>
      <c r="AX3" s="131" t="s">
        <v>158</v>
      </c>
      <c r="AY3" s="131" t="s">
        <v>158</v>
      </c>
      <c r="AZ3" s="131" t="s">
        <v>158</v>
      </c>
      <c r="BA3" s="131" t="s">
        <v>158</v>
      </c>
      <c r="BB3" s="131"/>
      <c r="BC3" s="131"/>
      <c r="BD3" s="131"/>
      <c r="BE3" s="131"/>
      <c r="BF3" s="131"/>
      <c r="BG3" s="131"/>
      <c r="BH3" s="131"/>
      <c r="BI3" s="131"/>
      <c r="BJ3" s="131"/>
    </row>
    <row r="4" spans="1:62" ht="15.75" customHeight="1">
      <c r="A4" s="131">
        <v>3</v>
      </c>
      <c r="B4" s="131" t="b">
        <v>1</v>
      </c>
      <c r="C4" s="212">
        <v>45141</v>
      </c>
      <c r="D4" s="131" t="b">
        <v>0</v>
      </c>
      <c r="E4" s="212">
        <v>45142</v>
      </c>
      <c r="F4" s="212">
        <v>45141</v>
      </c>
      <c r="G4" s="212">
        <v>45141</v>
      </c>
      <c r="H4" s="131" t="s">
        <v>164</v>
      </c>
      <c r="I4" s="131" t="s">
        <v>156</v>
      </c>
      <c r="J4" s="131" t="s">
        <v>157</v>
      </c>
      <c r="K4" s="131" t="s">
        <v>164</v>
      </c>
      <c r="L4" s="131" t="s">
        <v>156</v>
      </c>
      <c r="M4" s="131" t="s">
        <v>157</v>
      </c>
      <c r="N4" s="131" t="b">
        <v>0</v>
      </c>
      <c r="O4" s="131"/>
      <c r="P4" s="131" t="s">
        <v>158</v>
      </c>
      <c r="Q4" s="131" t="s">
        <v>165</v>
      </c>
      <c r="R4" s="131" t="s">
        <v>158</v>
      </c>
      <c r="S4" s="131" t="s">
        <v>158</v>
      </c>
      <c r="T4" s="131" t="s">
        <v>158</v>
      </c>
      <c r="U4" s="131" t="s">
        <v>3</v>
      </c>
      <c r="V4" s="131"/>
      <c r="W4" s="131"/>
      <c r="X4" s="210" t="s">
        <v>166</v>
      </c>
      <c r="Y4" s="211" t="s">
        <v>158</v>
      </c>
      <c r="Z4" s="211"/>
      <c r="AA4" s="211"/>
      <c r="AB4" s="211"/>
      <c r="AC4" s="211"/>
      <c r="AD4" s="211"/>
      <c r="AE4" s="131" t="s">
        <v>158</v>
      </c>
      <c r="AF4" s="131"/>
      <c r="AG4" s="131"/>
      <c r="AH4" s="131"/>
      <c r="AI4" s="131" t="b">
        <v>1</v>
      </c>
      <c r="AJ4" s="213">
        <v>0.25</v>
      </c>
      <c r="AK4" s="213">
        <v>0.25</v>
      </c>
      <c r="AL4" s="213">
        <v>0.25</v>
      </c>
      <c r="AM4" s="212">
        <v>45141</v>
      </c>
      <c r="AN4" s="212">
        <v>45141</v>
      </c>
      <c r="AO4" s="212">
        <v>45141</v>
      </c>
      <c r="AP4" s="131" t="b">
        <v>1</v>
      </c>
      <c r="AQ4" s="213">
        <v>0.25694444444444442</v>
      </c>
      <c r="AR4" s="213">
        <v>0.25694444444444442</v>
      </c>
      <c r="AS4" s="213">
        <v>0.25694444444444442</v>
      </c>
      <c r="AT4" s="131" t="s">
        <v>158</v>
      </c>
      <c r="AU4" s="131" t="s">
        <v>158</v>
      </c>
      <c r="AV4" s="131"/>
      <c r="AW4" s="131"/>
      <c r="AX4" s="131" t="s">
        <v>158</v>
      </c>
      <c r="AY4" s="131" t="s">
        <v>158</v>
      </c>
      <c r="AZ4" s="131" t="s">
        <v>158</v>
      </c>
      <c r="BA4" s="131" t="s">
        <v>158</v>
      </c>
      <c r="BB4" s="131"/>
      <c r="BC4" s="131"/>
      <c r="BD4" s="131"/>
      <c r="BE4" s="131"/>
      <c r="BF4" s="131"/>
      <c r="BG4" s="131"/>
      <c r="BH4" s="131"/>
      <c r="BI4" s="131"/>
      <c r="BJ4" s="131"/>
    </row>
    <row r="5" spans="1:62" ht="15.75" customHeight="1">
      <c r="A5" s="131">
        <v>4</v>
      </c>
      <c r="B5" s="131" t="b">
        <v>1</v>
      </c>
      <c r="C5" s="212">
        <v>45142</v>
      </c>
      <c r="D5" s="131" t="b">
        <v>0</v>
      </c>
      <c r="E5" s="212">
        <v>45143</v>
      </c>
      <c r="F5" s="212">
        <v>45142</v>
      </c>
      <c r="G5" s="212">
        <v>45142</v>
      </c>
      <c r="H5" s="131" t="s">
        <v>167</v>
      </c>
      <c r="I5" s="131" t="s">
        <v>156</v>
      </c>
      <c r="J5" s="131" t="s">
        <v>157</v>
      </c>
      <c r="K5" s="131" t="s">
        <v>167</v>
      </c>
      <c r="L5" s="131" t="s">
        <v>156</v>
      </c>
      <c r="M5" s="131" t="s">
        <v>157</v>
      </c>
      <c r="N5" s="131" t="b">
        <v>0</v>
      </c>
      <c r="O5" s="131"/>
      <c r="P5" s="131" t="s">
        <v>158</v>
      </c>
      <c r="Q5" s="131" t="s">
        <v>168</v>
      </c>
      <c r="R5" s="131" t="s">
        <v>158</v>
      </c>
      <c r="S5" s="131" t="s">
        <v>158</v>
      </c>
      <c r="T5" s="131" t="s">
        <v>158</v>
      </c>
      <c r="U5" s="131">
        <v>9781222710</v>
      </c>
      <c r="V5" s="131"/>
      <c r="W5" s="131"/>
      <c r="X5" s="210" t="s">
        <v>169</v>
      </c>
      <c r="Y5" s="211" t="s">
        <v>158</v>
      </c>
      <c r="Z5" s="211"/>
      <c r="AA5" s="211"/>
      <c r="AB5" s="211"/>
      <c r="AC5" s="211"/>
      <c r="AD5" s="211"/>
      <c r="AE5" s="131"/>
      <c r="AF5" s="131"/>
      <c r="AG5" s="131"/>
      <c r="AH5" s="131"/>
      <c r="AI5" s="131" t="b">
        <v>1</v>
      </c>
      <c r="AJ5" s="213">
        <v>0.25</v>
      </c>
      <c r="AK5" s="213">
        <v>0.25</v>
      </c>
      <c r="AL5" s="213">
        <v>0.25</v>
      </c>
      <c r="AM5" s="212">
        <v>45142</v>
      </c>
      <c r="AN5" s="212">
        <v>45142</v>
      </c>
      <c r="AO5" s="212">
        <v>45142</v>
      </c>
      <c r="AP5" s="131" t="b">
        <v>1</v>
      </c>
      <c r="AQ5" s="213">
        <v>0.25694444444444442</v>
      </c>
      <c r="AR5" s="213">
        <v>0.25694444444444442</v>
      </c>
      <c r="AS5" s="213">
        <v>0.25694444444444442</v>
      </c>
      <c r="AT5" s="131" t="s">
        <v>158</v>
      </c>
      <c r="AU5" s="131" t="s">
        <v>158</v>
      </c>
      <c r="AV5" s="131"/>
      <c r="AW5" s="131"/>
      <c r="AX5" s="131" t="s">
        <v>158</v>
      </c>
      <c r="AY5" s="131" t="s">
        <v>158</v>
      </c>
      <c r="AZ5" s="131" t="s">
        <v>158</v>
      </c>
      <c r="BA5" s="131" t="s">
        <v>158</v>
      </c>
      <c r="BB5" s="131"/>
      <c r="BC5" s="131"/>
      <c r="BD5" s="131"/>
      <c r="BE5" s="131"/>
      <c r="BF5" s="131"/>
      <c r="BG5" s="131"/>
      <c r="BH5" s="131"/>
      <c r="BI5" s="131"/>
      <c r="BJ5" s="131"/>
    </row>
    <row r="6" spans="1:62" ht="15.75" customHeight="1">
      <c r="A6" s="131">
        <v>5</v>
      </c>
      <c r="B6" s="131" t="b">
        <v>1</v>
      </c>
      <c r="C6" s="212">
        <v>45143</v>
      </c>
      <c r="D6" s="131" t="b">
        <v>0</v>
      </c>
      <c r="E6" s="212">
        <v>45144</v>
      </c>
      <c r="F6" s="212">
        <v>45143</v>
      </c>
      <c r="G6" s="212">
        <v>45143</v>
      </c>
      <c r="H6" s="131" t="s">
        <v>170</v>
      </c>
      <c r="I6" s="131" t="s">
        <v>156</v>
      </c>
      <c r="J6" s="131" t="s">
        <v>157</v>
      </c>
      <c r="K6" s="131" t="s">
        <v>170</v>
      </c>
      <c r="L6" s="131" t="s">
        <v>156</v>
      </c>
      <c r="M6" s="131" t="s">
        <v>157</v>
      </c>
      <c r="N6" s="131" t="b">
        <v>0</v>
      </c>
      <c r="O6" s="131"/>
      <c r="P6" s="131" t="s">
        <v>158</v>
      </c>
      <c r="Q6" s="131" t="s">
        <v>171</v>
      </c>
      <c r="R6" s="131" t="s">
        <v>158</v>
      </c>
      <c r="S6" s="131" t="s">
        <v>158</v>
      </c>
      <c r="T6" s="131" t="s">
        <v>158</v>
      </c>
      <c r="U6" s="131" t="s">
        <v>172</v>
      </c>
      <c r="V6" s="131"/>
      <c r="W6" s="131"/>
      <c r="X6" s="210" t="s">
        <v>173</v>
      </c>
      <c r="Y6" s="211" t="s">
        <v>158</v>
      </c>
      <c r="Z6" s="211"/>
      <c r="AA6" s="211"/>
      <c r="AB6" s="211"/>
      <c r="AC6" s="211"/>
      <c r="AD6" s="211"/>
      <c r="AE6" s="131"/>
      <c r="AF6" s="131"/>
      <c r="AG6" s="131"/>
      <c r="AH6" s="131"/>
      <c r="AI6" s="131" t="b">
        <v>1</v>
      </c>
      <c r="AJ6" s="213">
        <v>0.25</v>
      </c>
      <c r="AK6" s="213">
        <v>0.25</v>
      </c>
      <c r="AL6" s="213">
        <v>0.25</v>
      </c>
      <c r="AM6" s="212">
        <v>45143</v>
      </c>
      <c r="AN6" s="212">
        <v>45143</v>
      </c>
      <c r="AO6" s="212">
        <v>45143</v>
      </c>
      <c r="AP6" s="131" t="b">
        <v>1</v>
      </c>
      <c r="AQ6" s="213">
        <v>0.25694444444444442</v>
      </c>
      <c r="AR6" s="213">
        <v>0.25694444444444442</v>
      </c>
      <c r="AS6" s="213">
        <v>0.25694444444444442</v>
      </c>
      <c r="AT6" s="131" t="s">
        <v>158</v>
      </c>
      <c r="AU6" s="131" t="s">
        <v>158</v>
      </c>
      <c r="AV6" s="131"/>
      <c r="AW6" s="131"/>
      <c r="AX6" s="131" t="s">
        <v>158</v>
      </c>
      <c r="AY6" s="131" t="s">
        <v>158</v>
      </c>
      <c r="AZ6" s="131" t="s">
        <v>158</v>
      </c>
      <c r="BA6" s="131" t="s">
        <v>158</v>
      </c>
      <c r="BB6" s="131"/>
      <c r="BC6" s="131"/>
      <c r="BD6" s="131"/>
      <c r="BE6" s="131"/>
      <c r="BF6" s="131"/>
      <c r="BG6" s="131"/>
      <c r="BH6" s="131"/>
      <c r="BI6" s="131"/>
      <c r="BJ6" s="131"/>
    </row>
    <row r="7" spans="1:62" ht="15.75" customHeight="1">
      <c r="A7" s="131">
        <v>6</v>
      </c>
      <c r="B7" s="131" t="b">
        <v>1</v>
      </c>
      <c r="C7" s="212">
        <v>45144</v>
      </c>
      <c r="D7" s="131" t="b">
        <v>0</v>
      </c>
      <c r="E7" s="212">
        <v>45145</v>
      </c>
      <c r="F7" s="212">
        <v>45144</v>
      </c>
      <c r="G7" s="212">
        <v>45144</v>
      </c>
      <c r="H7" s="131" t="s">
        <v>174</v>
      </c>
      <c r="I7" s="131" t="s">
        <v>156</v>
      </c>
      <c r="J7" s="131" t="s">
        <v>157</v>
      </c>
      <c r="K7" s="131" t="s">
        <v>174</v>
      </c>
      <c r="L7" s="131" t="s">
        <v>156</v>
      </c>
      <c r="M7" s="131" t="s">
        <v>157</v>
      </c>
      <c r="N7" s="131" t="b">
        <v>0</v>
      </c>
      <c r="O7" s="131"/>
      <c r="P7" s="131" t="s">
        <v>158</v>
      </c>
      <c r="Q7" s="131" t="s">
        <v>175</v>
      </c>
      <c r="R7" s="131" t="s">
        <v>158</v>
      </c>
      <c r="S7" s="131" t="s">
        <v>158</v>
      </c>
      <c r="T7" s="131" t="s">
        <v>158</v>
      </c>
      <c r="U7" s="131"/>
      <c r="V7" s="131"/>
      <c r="W7" s="131"/>
      <c r="X7" s="210" t="s">
        <v>176</v>
      </c>
      <c r="Y7" s="211" t="s">
        <v>158</v>
      </c>
      <c r="Z7" s="211"/>
      <c r="AA7" s="211"/>
      <c r="AB7" s="211"/>
      <c r="AC7" s="211"/>
      <c r="AD7" s="211"/>
      <c r="AE7" s="131" t="s">
        <v>177</v>
      </c>
      <c r="AF7" s="131"/>
      <c r="AG7" s="131"/>
      <c r="AH7" s="131"/>
      <c r="AI7" s="131" t="b">
        <v>1</v>
      </c>
      <c r="AJ7" s="213">
        <v>0.25</v>
      </c>
      <c r="AK7" s="213">
        <v>0.25</v>
      </c>
      <c r="AL7" s="213">
        <v>0.25</v>
      </c>
      <c r="AM7" s="212">
        <v>45144</v>
      </c>
      <c r="AN7" s="212">
        <v>45144</v>
      </c>
      <c r="AO7" s="212">
        <v>45144</v>
      </c>
      <c r="AP7" s="131" t="b">
        <v>1</v>
      </c>
      <c r="AQ7" s="213">
        <v>0.25694444444444442</v>
      </c>
      <c r="AR7" s="213">
        <v>0.25694444444444442</v>
      </c>
      <c r="AS7" s="213">
        <v>0.25694444444444442</v>
      </c>
      <c r="AT7" s="131" t="s">
        <v>158</v>
      </c>
      <c r="AU7" s="131" t="s">
        <v>158</v>
      </c>
      <c r="AV7" s="131"/>
      <c r="AW7" s="131"/>
      <c r="AX7" s="131" t="s">
        <v>158</v>
      </c>
      <c r="AY7" s="131" t="s">
        <v>158</v>
      </c>
      <c r="AZ7" s="131" t="s">
        <v>158</v>
      </c>
      <c r="BA7" s="131" t="s">
        <v>158</v>
      </c>
      <c r="BB7" s="131"/>
      <c r="BC7" s="131"/>
      <c r="BD7" s="131"/>
      <c r="BE7" s="131"/>
      <c r="BF7" s="131"/>
      <c r="BG7" s="131"/>
      <c r="BH7" s="131"/>
      <c r="BI7" s="131"/>
      <c r="BJ7" s="131"/>
    </row>
    <row r="8" spans="1:62" ht="15.75" customHeight="1">
      <c r="A8" s="131">
        <v>7</v>
      </c>
      <c r="B8" s="131" t="b">
        <v>1</v>
      </c>
      <c r="C8" s="212">
        <v>45145</v>
      </c>
      <c r="D8" s="131" t="b">
        <v>0</v>
      </c>
      <c r="E8" s="212">
        <v>45146</v>
      </c>
      <c r="F8" s="212">
        <v>45145</v>
      </c>
      <c r="G8" s="212">
        <v>45145</v>
      </c>
      <c r="H8" s="131" t="s">
        <v>178</v>
      </c>
      <c r="I8" s="131" t="s">
        <v>156</v>
      </c>
      <c r="J8" s="131" t="s">
        <v>157</v>
      </c>
      <c r="K8" s="131" t="s">
        <v>178</v>
      </c>
      <c r="L8" s="131" t="s">
        <v>156</v>
      </c>
      <c r="M8" s="131" t="s">
        <v>157</v>
      </c>
      <c r="N8" s="131" t="b">
        <v>0</v>
      </c>
      <c r="O8" s="131"/>
      <c r="P8" s="131" t="s">
        <v>158</v>
      </c>
      <c r="Q8" s="131" t="s">
        <v>179</v>
      </c>
      <c r="R8" s="131" t="s">
        <v>158</v>
      </c>
      <c r="S8" s="131" t="s">
        <v>158</v>
      </c>
      <c r="T8" s="131" t="s">
        <v>158</v>
      </c>
      <c r="U8" s="131"/>
      <c r="V8" s="131"/>
      <c r="W8" s="131"/>
      <c r="X8" s="210" t="s">
        <v>180</v>
      </c>
      <c r="Y8" s="211" t="s">
        <v>158</v>
      </c>
      <c r="Z8" s="211"/>
      <c r="AA8" s="211"/>
      <c r="AB8" s="211"/>
      <c r="AC8" s="211"/>
      <c r="AD8" s="211"/>
      <c r="AE8" s="131"/>
      <c r="AF8" s="131"/>
      <c r="AG8" s="131"/>
      <c r="AH8" s="131"/>
      <c r="AI8" s="131" t="b">
        <v>1</v>
      </c>
      <c r="AJ8" s="213">
        <v>0.25</v>
      </c>
      <c r="AK8" s="213">
        <v>0.25</v>
      </c>
      <c r="AL8" s="213">
        <v>0.25</v>
      </c>
      <c r="AM8" s="212">
        <v>45145</v>
      </c>
      <c r="AN8" s="212">
        <v>45145</v>
      </c>
      <c r="AO8" s="212">
        <v>45145</v>
      </c>
      <c r="AP8" s="131" t="b">
        <v>1</v>
      </c>
      <c r="AQ8" s="213">
        <v>0.25694444444444442</v>
      </c>
      <c r="AR8" s="213">
        <v>0.25694444444444442</v>
      </c>
      <c r="AS8" s="213">
        <v>0.25694444444444442</v>
      </c>
      <c r="AT8" s="131" t="s">
        <v>158</v>
      </c>
      <c r="AU8" s="131" t="s">
        <v>158</v>
      </c>
      <c r="AV8" s="131"/>
      <c r="AW8" s="131"/>
      <c r="AX8" s="131" t="s">
        <v>158</v>
      </c>
      <c r="AY8" s="131" t="s">
        <v>158</v>
      </c>
      <c r="AZ8" s="131" t="s">
        <v>158</v>
      </c>
      <c r="BA8" s="131" t="s">
        <v>158</v>
      </c>
      <c r="BB8" s="131"/>
      <c r="BC8" s="131"/>
      <c r="BD8" s="131"/>
      <c r="BE8" s="131"/>
      <c r="BF8" s="131"/>
      <c r="BG8" s="131"/>
      <c r="BH8" s="131"/>
      <c r="BI8" s="131"/>
      <c r="BJ8" s="131"/>
    </row>
    <row r="9" spans="1:62" ht="15.75" customHeight="1">
      <c r="A9" s="131">
        <v>8</v>
      </c>
      <c r="B9" s="131" t="b">
        <v>1</v>
      </c>
      <c r="C9" s="212">
        <v>45146</v>
      </c>
      <c r="D9" s="131" t="b">
        <v>0</v>
      </c>
      <c r="E9" s="212">
        <v>45147</v>
      </c>
      <c r="F9" s="212">
        <v>45146</v>
      </c>
      <c r="G9" s="212">
        <v>45146</v>
      </c>
      <c r="H9" s="131" t="s">
        <v>181</v>
      </c>
      <c r="I9" s="131" t="s">
        <v>156</v>
      </c>
      <c r="J9" s="131" t="s">
        <v>157</v>
      </c>
      <c r="K9" s="131" t="s">
        <v>181</v>
      </c>
      <c r="L9" s="131" t="s">
        <v>156</v>
      </c>
      <c r="M9" s="131" t="s">
        <v>157</v>
      </c>
      <c r="N9" s="131" t="b">
        <v>0</v>
      </c>
      <c r="O9" s="131"/>
      <c r="P9" s="131" t="s">
        <v>158</v>
      </c>
      <c r="Q9" s="131" t="s">
        <v>182</v>
      </c>
      <c r="R9" s="131" t="s">
        <v>158</v>
      </c>
      <c r="S9" s="131" t="s">
        <v>158</v>
      </c>
      <c r="T9" s="131" t="s">
        <v>158</v>
      </c>
      <c r="U9" s="131" t="s">
        <v>140</v>
      </c>
      <c r="V9" s="131"/>
      <c r="W9" s="211" t="s">
        <v>23</v>
      </c>
      <c r="X9" s="210" t="s">
        <v>183</v>
      </c>
      <c r="Y9" s="211" t="s">
        <v>158</v>
      </c>
      <c r="Z9" s="211"/>
      <c r="AA9" s="211"/>
      <c r="AB9" s="211"/>
      <c r="AC9" s="211"/>
      <c r="AD9" s="211"/>
      <c r="AE9" s="131"/>
      <c r="AF9" s="131"/>
      <c r="AG9" s="131"/>
      <c r="AH9" s="131"/>
      <c r="AI9" s="131" t="b">
        <v>1</v>
      </c>
      <c r="AJ9" s="213">
        <v>0.25</v>
      </c>
      <c r="AK9" s="213">
        <v>0.25</v>
      </c>
      <c r="AL9" s="213">
        <v>0.25</v>
      </c>
      <c r="AM9" s="212">
        <v>45146</v>
      </c>
      <c r="AN9" s="212">
        <v>45146</v>
      </c>
      <c r="AO9" s="212">
        <v>45146</v>
      </c>
      <c r="AP9" s="131" t="b">
        <v>1</v>
      </c>
      <c r="AQ9" s="213">
        <v>0.25694444444444442</v>
      </c>
      <c r="AR9" s="213">
        <v>0.25694444444444442</v>
      </c>
      <c r="AS9" s="213">
        <v>0.25694444444444442</v>
      </c>
      <c r="AT9" s="131" t="s">
        <v>158</v>
      </c>
      <c r="AU9" s="131" t="s">
        <v>158</v>
      </c>
      <c r="AV9" s="131"/>
      <c r="AW9" s="131"/>
      <c r="AX9" s="131" t="s">
        <v>158</v>
      </c>
      <c r="AY9" s="131" t="s">
        <v>158</v>
      </c>
      <c r="AZ9" s="131" t="s">
        <v>158</v>
      </c>
      <c r="BA9" s="131" t="s">
        <v>158</v>
      </c>
      <c r="BB9" s="131"/>
      <c r="BC9" s="131"/>
      <c r="BD9" s="131"/>
      <c r="BE9" s="131"/>
      <c r="BF9" s="131"/>
      <c r="BG9" s="131"/>
      <c r="BH9" s="131"/>
      <c r="BI9" s="131"/>
      <c r="BJ9" s="131"/>
    </row>
    <row r="10" spans="1:62" ht="15.75" customHeight="1">
      <c r="A10" s="131">
        <v>9</v>
      </c>
      <c r="B10" s="131" t="b">
        <v>1</v>
      </c>
      <c r="C10" s="212">
        <v>45147</v>
      </c>
      <c r="D10" s="131" t="b">
        <v>0</v>
      </c>
      <c r="E10" s="212">
        <v>45148</v>
      </c>
      <c r="F10" s="212">
        <v>45147</v>
      </c>
      <c r="G10" s="212">
        <v>45147</v>
      </c>
      <c r="H10" s="131" t="s">
        <v>184</v>
      </c>
      <c r="I10" s="131" t="s">
        <v>156</v>
      </c>
      <c r="J10" s="131" t="s">
        <v>157</v>
      </c>
      <c r="K10" s="131" t="s">
        <v>184</v>
      </c>
      <c r="L10" s="131" t="s">
        <v>156</v>
      </c>
      <c r="M10" s="131" t="s">
        <v>157</v>
      </c>
      <c r="N10" s="131" t="b">
        <v>0</v>
      </c>
      <c r="O10" s="131"/>
      <c r="P10" s="131" t="s">
        <v>158</v>
      </c>
      <c r="Q10" s="131" t="s">
        <v>185</v>
      </c>
      <c r="R10" s="131" t="s">
        <v>158</v>
      </c>
      <c r="S10" s="131" t="s">
        <v>158</v>
      </c>
      <c r="T10" s="131" t="s">
        <v>158</v>
      </c>
      <c r="U10" s="211" t="s">
        <v>19</v>
      </c>
      <c r="V10" s="211"/>
      <c r="W10" s="211"/>
      <c r="X10" s="210" t="s">
        <v>186</v>
      </c>
      <c r="Y10" s="211" t="s">
        <v>158</v>
      </c>
      <c r="Z10" s="211"/>
      <c r="AA10" s="211"/>
      <c r="AB10" s="211"/>
      <c r="AC10" s="211"/>
      <c r="AD10" s="211"/>
      <c r="AE10" s="131"/>
      <c r="AF10" s="131"/>
      <c r="AG10" s="131"/>
      <c r="AH10" s="131"/>
      <c r="AI10" s="131" t="b">
        <v>1</v>
      </c>
      <c r="AJ10" s="213">
        <v>0.25</v>
      </c>
      <c r="AK10" s="213">
        <v>0.25</v>
      </c>
      <c r="AL10" s="213">
        <v>0.25</v>
      </c>
      <c r="AM10" s="212">
        <v>45147</v>
      </c>
      <c r="AN10" s="212">
        <v>45147</v>
      </c>
      <c r="AO10" s="212">
        <v>45147</v>
      </c>
      <c r="AP10" s="131" t="b">
        <v>1</v>
      </c>
      <c r="AQ10" s="213">
        <v>0.25694444444444442</v>
      </c>
      <c r="AR10" s="213">
        <v>0.25694444444444442</v>
      </c>
      <c r="AS10" s="213">
        <v>0.25694444444444442</v>
      </c>
      <c r="AT10" s="131" t="s">
        <v>158</v>
      </c>
      <c r="AU10" s="131" t="s">
        <v>158</v>
      </c>
      <c r="AV10" s="131"/>
      <c r="AW10" s="131"/>
      <c r="AX10" s="131" t="s">
        <v>158</v>
      </c>
      <c r="AY10" s="131" t="s">
        <v>158</v>
      </c>
      <c r="AZ10" s="131" t="s">
        <v>158</v>
      </c>
      <c r="BA10" s="131" t="s">
        <v>158</v>
      </c>
      <c r="BB10" s="131"/>
      <c r="BC10" s="131"/>
      <c r="BD10" s="131"/>
      <c r="BE10" s="131"/>
      <c r="BF10" s="131"/>
      <c r="BG10" s="131"/>
      <c r="BH10" s="131"/>
      <c r="BI10" s="131"/>
      <c r="BJ10" s="131"/>
    </row>
    <row r="11" spans="1:62" ht="15.75" customHeight="1">
      <c r="A11" s="131">
        <v>10</v>
      </c>
      <c r="B11" s="131" t="b">
        <v>1</v>
      </c>
      <c r="C11" s="212">
        <v>45148</v>
      </c>
      <c r="D11" s="131" t="b">
        <v>0</v>
      </c>
      <c r="E11" s="212">
        <v>45149</v>
      </c>
      <c r="F11" s="212">
        <v>45148</v>
      </c>
      <c r="G11" s="212">
        <v>45148</v>
      </c>
      <c r="H11" s="131" t="s">
        <v>187</v>
      </c>
      <c r="I11" s="131" t="s">
        <v>156</v>
      </c>
      <c r="J11" s="131" t="s">
        <v>157</v>
      </c>
      <c r="K11" s="131" t="s">
        <v>187</v>
      </c>
      <c r="L11" s="131" t="s">
        <v>156</v>
      </c>
      <c r="M11" s="131" t="s">
        <v>157</v>
      </c>
      <c r="N11" s="131" t="b">
        <v>0</v>
      </c>
      <c r="O11" s="131"/>
      <c r="P11" s="131" t="s">
        <v>158</v>
      </c>
      <c r="Q11" s="131" t="s">
        <v>188</v>
      </c>
      <c r="R11" s="131" t="s">
        <v>158</v>
      </c>
      <c r="S11" s="131" t="s">
        <v>158</v>
      </c>
      <c r="T11" s="131" t="s">
        <v>158</v>
      </c>
      <c r="U11" s="211" t="s">
        <v>21</v>
      </c>
      <c r="V11" s="211"/>
      <c r="W11" s="211"/>
      <c r="X11" s="210" t="s">
        <v>189</v>
      </c>
      <c r="Y11" s="211" t="s">
        <v>158</v>
      </c>
      <c r="Z11" s="211"/>
      <c r="AA11" s="211"/>
      <c r="AB11" s="211"/>
      <c r="AC11" s="211"/>
      <c r="AD11" s="211"/>
      <c r="AE11" s="131"/>
      <c r="AF11" s="131"/>
      <c r="AG11" s="131"/>
      <c r="AH11" s="131"/>
      <c r="AI11" s="131" t="b">
        <v>1</v>
      </c>
      <c r="AJ11" s="213">
        <v>0.25</v>
      </c>
      <c r="AK11" s="213">
        <v>0.25</v>
      </c>
      <c r="AL11" s="213">
        <v>0.25</v>
      </c>
      <c r="AM11" s="212">
        <v>45148</v>
      </c>
      <c r="AN11" s="212">
        <v>45148</v>
      </c>
      <c r="AO11" s="212">
        <v>45148</v>
      </c>
      <c r="AP11" s="131" t="b">
        <v>1</v>
      </c>
      <c r="AQ11" s="213">
        <v>0.25694444444444442</v>
      </c>
      <c r="AR11" s="213">
        <v>0.25694444444444442</v>
      </c>
      <c r="AS11" s="213">
        <v>0.25694444444444442</v>
      </c>
      <c r="AT11" s="131" t="s">
        <v>158</v>
      </c>
      <c r="AU11" s="131" t="s">
        <v>158</v>
      </c>
      <c r="AV11" s="131"/>
      <c r="AW11" s="131"/>
      <c r="AX11" s="131" t="s">
        <v>158</v>
      </c>
      <c r="AY11" s="131" t="s">
        <v>158</v>
      </c>
      <c r="AZ11" s="131" t="s">
        <v>158</v>
      </c>
      <c r="BA11" s="131" t="s">
        <v>158</v>
      </c>
      <c r="BB11" s="131"/>
      <c r="BC11" s="131"/>
      <c r="BD11" s="131"/>
      <c r="BE11" s="131"/>
      <c r="BF11" s="131"/>
      <c r="BG11" s="131"/>
      <c r="BH11" s="131"/>
      <c r="BI11" s="131"/>
      <c r="BJ11" s="131"/>
    </row>
    <row r="12" spans="1:62" ht="15.75" customHeight="1">
      <c r="A12" s="131">
        <v>11</v>
      </c>
      <c r="B12" s="131" t="b">
        <v>1</v>
      </c>
      <c r="C12" s="212">
        <v>45149</v>
      </c>
      <c r="D12" s="131" t="b">
        <v>0</v>
      </c>
      <c r="E12" s="212">
        <v>45150</v>
      </c>
      <c r="F12" s="212">
        <v>45149</v>
      </c>
      <c r="G12" s="212">
        <v>45149</v>
      </c>
      <c r="H12" s="131" t="s">
        <v>190</v>
      </c>
      <c r="I12" s="131" t="s">
        <v>156</v>
      </c>
      <c r="J12" s="131" t="s">
        <v>157</v>
      </c>
      <c r="K12" s="131" t="s">
        <v>190</v>
      </c>
      <c r="L12" s="131" t="s">
        <v>156</v>
      </c>
      <c r="M12" s="131" t="s">
        <v>157</v>
      </c>
      <c r="N12" s="131" t="b">
        <v>0</v>
      </c>
      <c r="O12" s="131"/>
      <c r="P12" s="131" t="s">
        <v>158</v>
      </c>
      <c r="Q12" s="131" t="s">
        <v>191</v>
      </c>
      <c r="R12" s="131" t="s">
        <v>158</v>
      </c>
      <c r="S12" s="131" t="s">
        <v>158</v>
      </c>
      <c r="T12" s="131" t="s">
        <v>158</v>
      </c>
      <c r="U12" s="131" t="s">
        <v>192</v>
      </c>
      <c r="V12" s="131"/>
      <c r="W12" s="131"/>
      <c r="X12" s="210" t="s">
        <v>193</v>
      </c>
      <c r="Y12" s="211" t="s">
        <v>158</v>
      </c>
      <c r="Z12" s="211"/>
      <c r="AA12" s="211"/>
      <c r="AB12" s="211"/>
      <c r="AC12" s="211"/>
      <c r="AD12" s="211"/>
      <c r="AE12" s="131" t="s">
        <v>139</v>
      </c>
      <c r="AF12" s="131"/>
      <c r="AG12" s="131"/>
      <c r="AH12" s="131"/>
      <c r="AI12" s="131" t="b">
        <v>1</v>
      </c>
      <c r="AJ12" s="213">
        <v>0.25</v>
      </c>
      <c r="AK12" s="213">
        <v>0.25</v>
      </c>
      <c r="AL12" s="213">
        <v>0.25</v>
      </c>
      <c r="AM12" s="212">
        <v>45149</v>
      </c>
      <c r="AN12" s="212">
        <v>45149</v>
      </c>
      <c r="AO12" s="212">
        <v>45149</v>
      </c>
      <c r="AP12" s="131" t="b">
        <v>1</v>
      </c>
      <c r="AQ12" s="213">
        <v>0.25694444444444442</v>
      </c>
      <c r="AR12" s="213">
        <v>0.25694444444444442</v>
      </c>
      <c r="AS12" s="213">
        <v>0.25694444444444442</v>
      </c>
      <c r="AT12" s="131" t="s">
        <v>158</v>
      </c>
      <c r="AU12" s="131" t="s">
        <v>158</v>
      </c>
      <c r="AV12" s="131"/>
      <c r="AW12" s="131"/>
      <c r="AX12" s="131" t="s">
        <v>158</v>
      </c>
      <c r="AY12" s="131" t="s">
        <v>158</v>
      </c>
      <c r="AZ12" s="131" t="s">
        <v>158</v>
      </c>
      <c r="BA12" s="131" t="s">
        <v>158</v>
      </c>
      <c r="BB12" s="131"/>
      <c r="BC12" s="131"/>
      <c r="BD12" s="131"/>
      <c r="BE12" s="131"/>
      <c r="BF12" s="131"/>
      <c r="BG12" s="131"/>
      <c r="BH12" s="131"/>
      <c r="BI12" s="131"/>
      <c r="BJ12" s="131"/>
    </row>
    <row r="13" spans="1:62" ht="15.75" customHeight="1">
      <c r="A13" s="131">
        <v>12</v>
      </c>
      <c r="B13" s="131" t="b">
        <v>1</v>
      </c>
      <c r="C13" s="212">
        <v>45150</v>
      </c>
      <c r="D13" s="131" t="b">
        <v>0</v>
      </c>
      <c r="E13" s="212">
        <v>45151</v>
      </c>
      <c r="F13" s="212">
        <v>45150</v>
      </c>
      <c r="G13" s="212">
        <v>45150</v>
      </c>
      <c r="H13" s="131" t="s">
        <v>194</v>
      </c>
      <c r="I13" s="131" t="s">
        <v>156</v>
      </c>
      <c r="J13" s="131" t="s">
        <v>157</v>
      </c>
      <c r="K13" s="131" t="s">
        <v>194</v>
      </c>
      <c r="L13" s="131" t="s">
        <v>156</v>
      </c>
      <c r="M13" s="131" t="s">
        <v>157</v>
      </c>
      <c r="N13" s="131" t="b">
        <v>0</v>
      </c>
      <c r="O13" s="131"/>
      <c r="P13" s="131" t="s">
        <v>158</v>
      </c>
      <c r="Q13" s="131" t="s">
        <v>195</v>
      </c>
      <c r="R13" s="131" t="s">
        <v>158</v>
      </c>
      <c r="S13" s="131" t="s">
        <v>158</v>
      </c>
      <c r="T13" s="131" t="s">
        <v>158</v>
      </c>
      <c r="U13" s="131"/>
      <c r="V13" s="131"/>
      <c r="W13" s="131"/>
      <c r="X13" s="210" t="s">
        <v>196</v>
      </c>
      <c r="Y13" s="211" t="s">
        <v>158</v>
      </c>
      <c r="Z13" s="211"/>
      <c r="AA13" s="211"/>
      <c r="AB13" s="211"/>
      <c r="AC13" s="211"/>
      <c r="AD13" s="211"/>
      <c r="AE13" s="131" t="s">
        <v>15</v>
      </c>
      <c r="AF13" s="131"/>
      <c r="AG13" s="131"/>
      <c r="AH13" s="131"/>
      <c r="AI13" s="131" t="b">
        <v>1</v>
      </c>
      <c r="AJ13" s="213">
        <v>0.25</v>
      </c>
      <c r="AK13" s="213">
        <v>0.25</v>
      </c>
      <c r="AL13" s="213">
        <v>0.25</v>
      </c>
      <c r="AM13" s="212">
        <v>45150</v>
      </c>
      <c r="AN13" s="212">
        <v>45150</v>
      </c>
      <c r="AO13" s="212">
        <v>45150</v>
      </c>
      <c r="AP13" s="131" t="b">
        <v>1</v>
      </c>
      <c r="AQ13" s="213">
        <v>0.25694444444444442</v>
      </c>
      <c r="AR13" s="213">
        <v>0.25694444444444442</v>
      </c>
      <c r="AS13" s="213">
        <v>0.25694444444444442</v>
      </c>
      <c r="AT13" s="131" t="s">
        <v>158</v>
      </c>
      <c r="AU13" s="131" t="s">
        <v>158</v>
      </c>
      <c r="AV13" s="131"/>
      <c r="AW13" s="131"/>
      <c r="AX13" s="131" t="s">
        <v>158</v>
      </c>
      <c r="AY13" s="131" t="s">
        <v>158</v>
      </c>
      <c r="AZ13" s="131" t="s">
        <v>158</v>
      </c>
      <c r="BA13" s="131" t="s">
        <v>158</v>
      </c>
      <c r="BB13" s="131"/>
      <c r="BC13" s="131"/>
      <c r="BD13" s="131"/>
      <c r="BE13" s="131"/>
      <c r="BF13" s="131"/>
      <c r="BG13" s="131"/>
      <c r="BH13" s="131"/>
      <c r="BI13" s="131"/>
      <c r="BJ13" s="131"/>
    </row>
    <row r="14" spans="1:62" ht="15.75" customHeight="1">
      <c r="A14" s="131">
        <v>13</v>
      </c>
      <c r="B14" s="131" t="b">
        <v>1</v>
      </c>
      <c r="C14" s="212">
        <v>45151</v>
      </c>
      <c r="D14" s="131" t="b">
        <v>0</v>
      </c>
      <c r="E14" s="212">
        <v>45152</v>
      </c>
      <c r="F14" s="212">
        <v>45151</v>
      </c>
      <c r="G14" s="212">
        <v>45151</v>
      </c>
      <c r="H14" s="131" t="s">
        <v>197</v>
      </c>
      <c r="I14" s="131" t="s">
        <v>156</v>
      </c>
      <c r="J14" s="131" t="s">
        <v>157</v>
      </c>
      <c r="K14" s="131" t="s">
        <v>197</v>
      </c>
      <c r="L14" s="131" t="s">
        <v>156</v>
      </c>
      <c r="M14" s="131" t="s">
        <v>157</v>
      </c>
      <c r="N14" s="131" t="b">
        <v>0</v>
      </c>
      <c r="O14" s="131"/>
      <c r="P14" s="131" t="s">
        <v>158</v>
      </c>
      <c r="Q14" s="131" t="s">
        <v>198</v>
      </c>
      <c r="R14" s="131" t="s">
        <v>158</v>
      </c>
      <c r="S14" s="131" t="s">
        <v>158</v>
      </c>
      <c r="T14" s="131" t="s">
        <v>158</v>
      </c>
      <c r="U14" s="131" t="s">
        <v>32</v>
      </c>
      <c r="V14" s="131"/>
      <c r="W14" s="131"/>
      <c r="X14" s="210" t="s">
        <v>199</v>
      </c>
      <c r="Y14" s="211" t="s">
        <v>158</v>
      </c>
      <c r="Z14" s="211"/>
      <c r="AA14" s="211"/>
      <c r="AB14" s="211"/>
      <c r="AC14" s="211"/>
      <c r="AD14" s="211"/>
      <c r="AE14" s="131" t="s">
        <v>13</v>
      </c>
      <c r="AF14" s="131"/>
      <c r="AG14" s="131"/>
      <c r="AH14" s="131"/>
      <c r="AI14" s="131" t="b">
        <v>1</v>
      </c>
      <c r="AJ14" s="213">
        <v>0.25</v>
      </c>
      <c r="AK14" s="213">
        <v>0.25</v>
      </c>
      <c r="AL14" s="213">
        <v>0.25</v>
      </c>
      <c r="AM14" s="212">
        <v>45151</v>
      </c>
      <c r="AN14" s="212">
        <v>45151</v>
      </c>
      <c r="AO14" s="212">
        <v>45151</v>
      </c>
      <c r="AP14" s="131" t="b">
        <v>1</v>
      </c>
      <c r="AQ14" s="213">
        <v>0.25694444444444442</v>
      </c>
      <c r="AR14" s="213">
        <v>0.25694444444444442</v>
      </c>
      <c r="AS14" s="213">
        <v>0.25694444444444442</v>
      </c>
      <c r="AT14" s="131" t="s">
        <v>158</v>
      </c>
      <c r="AU14" s="131" t="s">
        <v>158</v>
      </c>
      <c r="AV14" s="131"/>
      <c r="AW14" s="131"/>
      <c r="AX14" s="131" t="s">
        <v>158</v>
      </c>
      <c r="AY14" s="131" t="s">
        <v>158</v>
      </c>
      <c r="AZ14" s="131" t="s">
        <v>158</v>
      </c>
      <c r="BA14" s="131" t="s">
        <v>158</v>
      </c>
      <c r="BB14" s="131"/>
      <c r="BC14" s="131"/>
      <c r="BD14" s="131"/>
      <c r="BE14" s="131"/>
      <c r="BF14" s="131"/>
      <c r="BG14" s="131"/>
      <c r="BH14" s="131"/>
      <c r="BI14" s="131"/>
      <c r="BJ14" s="131"/>
    </row>
    <row r="15" spans="1:62" ht="15.75" customHeight="1">
      <c r="A15" s="131">
        <v>14</v>
      </c>
      <c r="B15" s="131" t="b">
        <v>1</v>
      </c>
      <c r="C15" s="212">
        <v>45152</v>
      </c>
      <c r="D15" s="131" t="b">
        <v>0</v>
      </c>
      <c r="E15" s="212">
        <v>45153</v>
      </c>
      <c r="F15" s="212">
        <v>45152</v>
      </c>
      <c r="G15" s="212">
        <v>45152</v>
      </c>
      <c r="H15" s="131" t="s">
        <v>200</v>
      </c>
      <c r="I15" s="131" t="s">
        <v>156</v>
      </c>
      <c r="J15" s="131" t="s">
        <v>157</v>
      </c>
      <c r="K15" s="131" t="s">
        <v>200</v>
      </c>
      <c r="L15" s="131" t="s">
        <v>156</v>
      </c>
      <c r="M15" s="131" t="s">
        <v>157</v>
      </c>
      <c r="N15" s="131" t="b">
        <v>0</v>
      </c>
      <c r="O15" s="131"/>
      <c r="P15" s="131" t="s">
        <v>158</v>
      </c>
      <c r="Q15" s="131" t="s">
        <v>201</v>
      </c>
      <c r="R15" s="131" t="s">
        <v>158</v>
      </c>
      <c r="S15" s="131" t="s">
        <v>158</v>
      </c>
      <c r="T15" s="131" t="s">
        <v>158</v>
      </c>
      <c r="U15" s="211" t="s">
        <v>34</v>
      </c>
      <c r="V15" s="211" t="s">
        <v>38</v>
      </c>
      <c r="W15" s="214">
        <v>42542</v>
      </c>
      <c r="X15" s="210" t="s">
        <v>202</v>
      </c>
      <c r="Y15" s="211" t="s">
        <v>158</v>
      </c>
      <c r="Z15" s="211"/>
      <c r="AA15" s="211"/>
      <c r="AB15" s="211"/>
      <c r="AC15" s="211"/>
      <c r="AD15" s="211"/>
      <c r="AE15" s="131" t="s">
        <v>149</v>
      </c>
      <c r="AF15" s="131"/>
      <c r="AG15" s="131"/>
      <c r="AH15" s="131"/>
      <c r="AI15" s="131" t="b">
        <v>1</v>
      </c>
      <c r="AJ15" s="213">
        <v>0.25</v>
      </c>
      <c r="AK15" s="213">
        <v>0.25</v>
      </c>
      <c r="AL15" s="213">
        <v>0.25</v>
      </c>
      <c r="AM15" s="212">
        <v>45152</v>
      </c>
      <c r="AN15" s="212">
        <v>45152</v>
      </c>
      <c r="AO15" s="212">
        <v>45152</v>
      </c>
      <c r="AP15" s="131" t="b">
        <v>1</v>
      </c>
      <c r="AQ15" s="213">
        <v>0.25694444444444442</v>
      </c>
      <c r="AR15" s="213">
        <v>0.25694444444444442</v>
      </c>
      <c r="AS15" s="213">
        <v>0.25694444444444442</v>
      </c>
      <c r="AT15" s="131" t="s">
        <v>158</v>
      </c>
      <c r="AU15" s="131" t="s">
        <v>158</v>
      </c>
      <c r="AV15" s="131"/>
      <c r="AW15" s="131"/>
      <c r="AX15" s="131" t="s">
        <v>158</v>
      </c>
      <c r="AY15" s="131" t="s">
        <v>158</v>
      </c>
      <c r="AZ15" s="131" t="s">
        <v>158</v>
      </c>
      <c r="BA15" s="131" t="s">
        <v>158</v>
      </c>
      <c r="BB15" s="131"/>
      <c r="BC15" s="131"/>
      <c r="BD15" s="131"/>
      <c r="BE15" s="131"/>
      <c r="BF15" s="131"/>
      <c r="BG15" s="131"/>
      <c r="BH15" s="131"/>
      <c r="BI15" s="131"/>
      <c r="BJ15" s="131"/>
    </row>
    <row r="16" spans="1:62" ht="15.75" customHeight="1">
      <c r="A16" s="131">
        <v>15</v>
      </c>
      <c r="B16" s="131" t="b">
        <v>1</v>
      </c>
      <c r="C16" s="212">
        <v>45153</v>
      </c>
      <c r="D16" s="131" t="b">
        <v>0</v>
      </c>
      <c r="E16" s="212">
        <v>45154</v>
      </c>
      <c r="F16" s="212">
        <v>45153</v>
      </c>
      <c r="G16" s="212">
        <v>45153</v>
      </c>
      <c r="H16" s="131" t="s">
        <v>203</v>
      </c>
      <c r="I16" s="131" t="s">
        <v>156</v>
      </c>
      <c r="J16" s="131" t="s">
        <v>157</v>
      </c>
      <c r="K16" s="131" t="s">
        <v>203</v>
      </c>
      <c r="L16" s="131" t="s">
        <v>156</v>
      </c>
      <c r="M16" s="131" t="s">
        <v>157</v>
      </c>
      <c r="N16" s="131" t="b">
        <v>0</v>
      </c>
      <c r="O16" s="131"/>
      <c r="P16" s="131" t="s">
        <v>158</v>
      </c>
      <c r="Q16" s="131" t="s">
        <v>204</v>
      </c>
      <c r="R16" s="131" t="s">
        <v>158</v>
      </c>
      <c r="S16" s="131" t="s">
        <v>158</v>
      </c>
      <c r="T16" s="131" t="s">
        <v>158</v>
      </c>
      <c r="U16" s="131" t="s">
        <v>205</v>
      </c>
      <c r="V16" s="211" t="s">
        <v>36</v>
      </c>
      <c r="W16" s="211" t="s">
        <v>36</v>
      </c>
      <c r="X16" s="210" t="s">
        <v>206</v>
      </c>
      <c r="Y16" s="211" t="s">
        <v>158</v>
      </c>
      <c r="Z16" s="211"/>
      <c r="AA16" s="211"/>
      <c r="AB16" s="211"/>
      <c r="AC16" s="211"/>
      <c r="AD16" s="211"/>
      <c r="AE16" s="131"/>
      <c r="AF16" s="131"/>
      <c r="AG16" s="131"/>
      <c r="AH16" s="131"/>
      <c r="AI16" s="131" t="b">
        <v>1</v>
      </c>
      <c r="AJ16" s="213">
        <v>0.25</v>
      </c>
      <c r="AK16" s="213">
        <v>0.25</v>
      </c>
      <c r="AL16" s="213">
        <v>0.25</v>
      </c>
      <c r="AM16" s="212">
        <v>45153</v>
      </c>
      <c r="AN16" s="212">
        <v>45153</v>
      </c>
      <c r="AO16" s="212">
        <v>45153</v>
      </c>
      <c r="AP16" s="131" t="b">
        <v>1</v>
      </c>
      <c r="AQ16" s="213">
        <v>0.25694444444444442</v>
      </c>
      <c r="AR16" s="213">
        <v>0.25694444444444442</v>
      </c>
      <c r="AS16" s="213">
        <v>0.25694444444444442</v>
      </c>
      <c r="AT16" s="131" t="s">
        <v>158</v>
      </c>
      <c r="AU16" s="131" t="s">
        <v>158</v>
      </c>
      <c r="AV16" s="131"/>
      <c r="AW16" s="131"/>
      <c r="AX16" s="131" t="s">
        <v>158</v>
      </c>
      <c r="AY16" s="131" t="s">
        <v>158</v>
      </c>
      <c r="AZ16" s="131" t="s">
        <v>158</v>
      </c>
      <c r="BA16" s="131" t="s">
        <v>158</v>
      </c>
      <c r="BB16" s="131"/>
      <c r="BC16" s="131"/>
      <c r="BD16" s="131"/>
      <c r="BE16" s="131"/>
      <c r="BF16" s="131"/>
      <c r="BG16" s="131"/>
      <c r="BH16" s="131"/>
      <c r="BI16" s="131"/>
      <c r="BJ16" s="131"/>
    </row>
    <row r="17" spans="1:62" ht="15.75" customHeight="1">
      <c r="A17" s="131">
        <v>16</v>
      </c>
      <c r="B17" s="131" t="b">
        <v>1</v>
      </c>
      <c r="C17" s="212">
        <v>45154</v>
      </c>
      <c r="D17" s="131" t="b">
        <v>0</v>
      </c>
      <c r="E17" s="212">
        <v>45155</v>
      </c>
      <c r="F17" s="212">
        <v>45154</v>
      </c>
      <c r="G17" s="212">
        <v>45154</v>
      </c>
      <c r="H17" s="131" t="s">
        <v>207</v>
      </c>
      <c r="I17" s="131" t="s">
        <v>156</v>
      </c>
      <c r="J17" s="131" t="s">
        <v>157</v>
      </c>
      <c r="K17" s="131" t="s">
        <v>207</v>
      </c>
      <c r="L17" s="131" t="s">
        <v>156</v>
      </c>
      <c r="M17" s="131" t="s">
        <v>157</v>
      </c>
      <c r="N17" s="131" t="b">
        <v>0</v>
      </c>
      <c r="O17" s="131"/>
      <c r="P17" s="131" t="s">
        <v>158</v>
      </c>
      <c r="Q17" s="131" t="s">
        <v>208</v>
      </c>
      <c r="R17" s="131" t="s">
        <v>158</v>
      </c>
      <c r="S17" s="131" t="s">
        <v>158</v>
      </c>
      <c r="T17" s="131" t="s">
        <v>158</v>
      </c>
      <c r="U17" s="211"/>
      <c r="V17" s="211"/>
      <c r="W17" s="214"/>
      <c r="X17" s="210" t="s">
        <v>209</v>
      </c>
      <c r="Y17" s="211" t="s">
        <v>158</v>
      </c>
      <c r="Z17" s="211"/>
      <c r="AA17" s="211"/>
      <c r="AB17" s="211"/>
      <c r="AC17" s="211"/>
      <c r="AD17" s="211"/>
      <c r="AE17" s="131"/>
      <c r="AF17" s="131"/>
      <c r="AG17" s="131"/>
      <c r="AH17" s="131"/>
      <c r="AI17" s="131" t="b">
        <v>1</v>
      </c>
      <c r="AJ17" s="213">
        <v>0.25</v>
      </c>
      <c r="AK17" s="213">
        <v>0.25</v>
      </c>
      <c r="AL17" s="213">
        <v>0.25</v>
      </c>
      <c r="AM17" s="212">
        <v>45154</v>
      </c>
      <c r="AN17" s="212">
        <v>45154</v>
      </c>
      <c r="AO17" s="212">
        <v>45154</v>
      </c>
      <c r="AP17" s="131" t="b">
        <v>1</v>
      </c>
      <c r="AQ17" s="213">
        <v>0.25694444444444442</v>
      </c>
      <c r="AR17" s="213">
        <v>0.25694444444444442</v>
      </c>
      <c r="AS17" s="213">
        <v>0.25694444444444442</v>
      </c>
      <c r="AT17" s="131" t="s">
        <v>158</v>
      </c>
      <c r="AU17" s="131" t="s">
        <v>158</v>
      </c>
      <c r="AV17" s="131"/>
      <c r="AW17" s="131"/>
      <c r="AX17" s="131" t="s">
        <v>158</v>
      </c>
      <c r="AY17" s="131" t="s">
        <v>158</v>
      </c>
      <c r="AZ17" s="131" t="s">
        <v>158</v>
      </c>
      <c r="BA17" s="131" t="s">
        <v>158</v>
      </c>
      <c r="BB17" s="131"/>
      <c r="BC17" s="131"/>
      <c r="BD17" s="131"/>
      <c r="BE17" s="131"/>
      <c r="BF17" s="131"/>
      <c r="BG17" s="131"/>
      <c r="BH17" s="131"/>
      <c r="BI17" s="131"/>
      <c r="BJ17" s="131"/>
    </row>
    <row r="18" spans="1:62" ht="15.75" customHeight="1">
      <c r="A18" s="131">
        <v>17</v>
      </c>
      <c r="B18" s="131" t="b">
        <v>1</v>
      </c>
      <c r="C18" s="212">
        <v>45155</v>
      </c>
      <c r="D18" s="131" t="b">
        <v>0</v>
      </c>
      <c r="E18" s="212">
        <v>45156</v>
      </c>
      <c r="F18" s="212">
        <v>45155</v>
      </c>
      <c r="G18" s="212">
        <v>45155</v>
      </c>
      <c r="H18" s="131" t="s">
        <v>210</v>
      </c>
      <c r="I18" s="131" t="s">
        <v>156</v>
      </c>
      <c r="J18" s="131" t="s">
        <v>157</v>
      </c>
      <c r="K18" s="131" t="s">
        <v>210</v>
      </c>
      <c r="L18" s="131" t="s">
        <v>156</v>
      </c>
      <c r="M18" s="131" t="s">
        <v>157</v>
      </c>
      <c r="N18" s="131" t="b">
        <v>0</v>
      </c>
      <c r="O18" s="131"/>
      <c r="P18" s="131" t="s">
        <v>158</v>
      </c>
      <c r="Q18" s="131" t="s">
        <v>211</v>
      </c>
      <c r="R18" s="131" t="s">
        <v>158</v>
      </c>
      <c r="S18" s="131" t="s">
        <v>158</v>
      </c>
      <c r="T18" s="131" t="s">
        <v>158</v>
      </c>
      <c r="U18" s="131" t="s">
        <v>212</v>
      </c>
      <c r="V18" s="211"/>
      <c r="W18" s="131" t="s">
        <v>158</v>
      </c>
      <c r="X18" s="210" t="s">
        <v>213</v>
      </c>
      <c r="Y18" s="211" t="s">
        <v>158</v>
      </c>
      <c r="Z18" s="211"/>
      <c r="AA18" s="211"/>
      <c r="AB18" s="211"/>
      <c r="AC18" s="211"/>
      <c r="AD18" s="211"/>
      <c r="AE18" s="131"/>
      <c r="AF18" s="131"/>
      <c r="AG18" s="131"/>
      <c r="AH18" s="131"/>
      <c r="AI18" s="131" t="b">
        <v>1</v>
      </c>
      <c r="AJ18" s="213">
        <v>0.25</v>
      </c>
      <c r="AK18" s="213">
        <v>0.25</v>
      </c>
      <c r="AL18" s="213">
        <v>0.25</v>
      </c>
      <c r="AM18" s="212">
        <v>45155</v>
      </c>
      <c r="AN18" s="212">
        <v>45155</v>
      </c>
      <c r="AO18" s="212">
        <v>45155</v>
      </c>
      <c r="AP18" s="131" t="b">
        <v>1</v>
      </c>
      <c r="AQ18" s="213">
        <v>0.25694444444444442</v>
      </c>
      <c r="AR18" s="213">
        <v>0.25694444444444442</v>
      </c>
      <c r="AS18" s="213">
        <v>0.25694444444444442</v>
      </c>
      <c r="AT18" s="131" t="s">
        <v>158</v>
      </c>
      <c r="AU18" s="131" t="s">
        <v>158</v>
      </c>
      <c r="AV18" s="131"/>
      <c r="AW18" s="131"/>
      <c r="AX18" s="131" t="s">
        <v>158</v>
      </c>
      <c r="AY18" s="131" t="s">
        <v>158</v>
      </c>
      <c r="AZ18" s="131" t="s">
        <v>158</v>
      </c>
      <c r="BA18" s="131" t="s">
        <v>158</v>
      </c>
      <c r="BB18" s="131"/>
      <c r="BC18" s="131"/>
      <c r="BD18" s="131"/>
      <c r="BE18" s="131"/>
      <c r="BF18" s="131"/>
      <c r="BG18" s="131"/>
      <c r="BH18" s="131"/>
      <c r="BI18" s="131"/>
      <c r="BJ18" s="131"/>
    </row>
    <row r="19" spans="1:62" ht="15.75" customHeight="1">
      <c r="A19" s="131">
        <v>18</v>
      </c>
      <c r="B19" s="131" t="b">
        <v>1</v>
      </c>
      <c r="C19" s="212">
        <v>45156</v>
      </c>
      <c r="D19" s="131" t="b">
        <v>0</v>
      </c>
      <c r="E19" s="212">
        <v>45157</v>
      </c>
      <c r="F19" s="212">
        <v>45156</v>
      </c>
      <c r="G19" s="212">
        <v>45156</v>
      </c>
      <c r="H19" s="131" t="s">
        <v>214</v>
      </c>
      <c r="I19" s="131" t="s">
        <v>156</v>
      </c>
      <c r="J19" s="131" t="s">
        <v>157</v>
      </c>
      <c r="K19" s="131" t="s">
        <v>214</v>
      </c>
      <c r="L19" s="131" t="s">
        <v>156</v>
      </c>
      <c r="M19" s="131" t="s">
        <v>157</v>
      </c>
      <c r="N19" s="131" t="b">
        <v>0</v>
      </c>
      <c r="O19" s="131"/>
      <c r="P19" s="131" t="s">
        <v>158</v>
      </c>
      <c r="Q19" s="131" t="s">
        <v>215</v>
      </c>
      <c r="R19" s="131" t="s">
        <v>158</v>
      </c>
      <c r="S19" s="131" t="s">
        <v>158</v>
      </c>
      <c r="T19" s="131" t="s">
        <v>158</v>
      </c>
      <c r="U19" s="131" t="s">
        <v>34</v>
      </c>
      <c r="V19" s="131" t="s">
        <v>40</v>
      </c>
      <c r="W19" s="131" t="s">
        <v>216</v>
      </c>
      <c r="X19" s="210" t="s">
        <v>217</v>
      </c>
      <c r="Y19" s="211" t="s">
        <v>158</v>
      </c>
      <c r="Z19" s="211"/>
      <c r="AA19" s="211"/>
      <c r="AB19" s="211"/>
      <c r="AC19" s="211"/>
      <c r="AD19" s="211"/>
      <c r="AE19" s="131" t="s">
        <v>150</v>
      </c>
      <c r="AF19" s="131"/>
      <c r="AG19" s="131"/>
      <c r="AH19" s="131"/>
      <c r="AI19" s="131" t="b">
        <v>1</v>
      </c>
      <c r="AJ19" s="213">
        <v>0.25</v>
      </c>
      <c r="AK19" s="213">
        <v>0.25</v>
      </c>
      <c r="AL19" s="213">
        <v>0.25</v>
      </c>
      <c r="AM19" s="212">
        <v>45156</v>
      </c>
      <c r="AN19" s="212">
        <v>45156</v>
      </c>
      <c r="AO19" s="212">
        <v>45156</v>
      </c>
      <c r="AP19" s="131" t="b">
        <v>1</v>
      </c>
      <c r="AQ19" s="213">
        <v>0.25694444444444442</v>
      </c>
      <c r="AR19" s="213">
        <v>0.25694444444444442</v>
      </c>
      <c r="AS19" s="213">
        <v>0.25694444444444442</v>
      </c>
      <c r="AT19" s="131" t="s">
        <v>158</v>
      </c>
      <c r="AU19" s="131" t="s">
        <v>158</v>
      </c>
      <c r="AV19" s="131"/>
      <c r="AW19" s="131"/>
      <c r="AX19" s="131" t="s">
        <v>158</v>
      </c>
      <c r="AY19" s="131" t="s">
        <v>158</v>
      </c>
      <c r="AZ19" s="131" t="s">
        <v>158</v>
      </c>
      <c r="BA19" s="131" t="s">
        <v>158</v>
      </c>
      <c r="BB19" s="131"/>
      <c r="BC19" s="131"/>
      <c r="BD19" s="131"/>
      <c r="BE19" s="131"/>
      <c r="BF19" s="131"/>
      <c r="BG19" s="131"/>
      <c r="BH19" s="131"/>
      <c r="BI19" s="131"/>
      <c r="BJ19" s="131"/>
    </row>
    <row r="20" spans="1:62" ht="15.75" customHeight="1">
      <c r="A20" s="131">
        <v>19</v>
      </c>
      <c r="B20" s="131" t="b">
        <v>1</v>
      </c>
      <c r="C20" s="212">
        <v>45157</v>
      </c>
      <c r="D20" s="131" t="b">
        <v>0</v>
      </c>
      <c r="E20" s="212">
        <v>45158</v>
      </c>
      <c r="F20" s="212">
        <v>45157</v>
      </c>
      <c r="G20" s="212">
        <v>45157</v>
      </c>
      <c r="H20" s="131" t="s">
        <v>218</v>
      </c>
      <c r="I20" s="131" t="s">
        <v>156</v>
      </c>
      <c r="J20" s="131" t="s">
        <v>157</v>
      </c>
      <c r="K20" s="131" t="s">
        <v>218</v>
      </c>
      <c r="L20" s="131" t="s">
        <v>156</v>
      </c>
      <c r="M20" s="131" t="s">
        <v>157</v>
      </c>
      <c r="N20" s="131" t="b">
        <v>0</v>
      </c>
      <c r="O20" s="131"/>
      <c r="P20" s="131" t="s">
        <v>158</v>
      </c>
      <c r="Q20" s="131" t="s">
        <v>219</v>
      </c>
      <c r="R20" s="131" t="s">
        <v>158</v>
      </c>
      <c r="S20" s="131" t="s">
        <v>158</v>
      </c>
      <c r="T20" s="131" t="s">
        <v>158</v>
      </c>
      <c r="U20" s="131" t="s">
        <v>40</v>
      </c>
      <c r="V20" s="131"/>
      <c r="W20" s="131" t="s">
        <v>40</v>
      </c>
      <c r="X20" s="210" t="s">
        <v>220</v>
      </c>
      <c r="Y20" s="211" t="s">
        <v>158</v>
      </c>
      <c r="Z20" s="211"/>
      <c r="AA20" s="211"/>
      <c r="AB20" s="211"/>
      <c r="AC20" s="211"/>
      <c r="AD20" s="211"/>
      <c r="AE20" s="131" t="b">
        <v>0</v>
      </c>
      <c r="AF20" s="131" t="s">
        <v>7</v>
      </c>
      <c r="AG20" s="131"/>
      <c r="AH20" s="131"/>
      <c r="AI20" s="131" t="b">
        <v>1</v>
      </c>
      <c r="AJ20" s="213">
        <v>0.25</v>
      </c>
      <c r="AK20" s="213">
        <v>0.25</v>
      </c>
      <c r="AL20" s="213">
        <v>0.25</v>
      </c>
      <c r="AM20" s="212">
        <v>45157</v>
      </c>
      <c r="AN20" s="212">
        <v>45157</v>
      </c>
      <c r="AO20" s="212">
        <v>45157</v>
      </c>
      <c r="AP20" s="131" t="b">
        <v>1</v>
      </c>
      <c r="AQ20" s="213">
        <v>0.25694444444444442</v>
      </c>
      <c r="AR20" s="213">
        <v>0.25694444444444442</v>
      </c>
      <c r="AS20" s="213">
        <v>0.25694444444444442</v>
      </c>
      <c r="AT20" s="131" t="s">
        <v>158</v>
      </c>
      <c r="AU20" s="131" t="s">
        <v>158</v>
      </c>
      <c r="AV20" s="131"/>
      <c r="AW20" s="131"/>
      <c r="AX20" s="131" t="s">
        <v>158</v>
      </c>
      <c r="AY20" s="131" t="s">
        <v>158</v>
      </c>
      <c r="AZ20" s="131" t="s">
        <v>158</v>
      </c>
      <c r="BA20" s="131" t="s">
        <v>158</v>
      </c>
      <c r="BB20" s="131"/>
      <c r="BC20" s="131"/>
      <c r="BD20" s="131"/>
      <c r="BE20" s="131"/>
      <c r="BF20" s="131"/>
      <c r="BG20" s="131"/>
      <c r="BH20" s="131"/>
      <c r="BI20" s="131"/>
      <c r="BJ20" s="131"/>
    </row>
    <row r="21" spans="1:62" ht="15.75" customHeight="1">
      <c r="A21" s="131">
        <v>20</v>
      </c>
      <c r="B21" s="131" t="b">
        <v>1</v>
      </c>
      <c r="C21" s="212">
        <v>45158</v>
      </c>
      <c r="D21" s="131" t="b">
        <v>0</v>
      </c>
      <c r="E21" s="212">
        <v>45159</v>
      </c>
      <c r="F21" s="212">
        <v>45158</v>
      </c>
      <c r="G21" s="212">
        <v>45158</v>
      </c>
      <c r="H21" s="131" t="s">
        <v>221</v>
      </c>
      <c r="I21" s="131" t="s">
        <v>156</v>
      </c>
      <c r="J21" s="131" t="s">
        <v>157</v>
      </c>
      <c r="K21" s="131" t="s">
        <v>221</v>
      </c>
      <c r="L21" s="131" t="s">
        <v>156</v>
      </c>
      <c r="M21" s="131" t="s">
        <v>157</v>
      </c>
      <c r="N21" s="131" t="b">
        <v>0</v>
      </c>
      <c r="O21" s="131"/>
      <c r="P21" s="131" t="s">
        <v>158</v>
      </c>
      <c r="Q21" s="131" t="s">
        <v>222</v>
      </c>
      <c r="R21" s="131" t="s">
        <v>158</v>
      </c>
      <c r="S21" s="131" t="s">
        <v>158</v>
      </c>
      <c r="T21" s="131" t="s">
        <v>158</v>
      </c>
      <c r="U21" s="131" t="s">
        <v>223</v>
      </c>
      <c r="V21" s="131"/>
      <c r="W21" s="131">
        <v>1</v>
      </c>
      <c r="X21" s="210" t="s">
        <v>224</v>
      </c>
      <c r="Y21" s="211" t="s">
        <v>158</v>
      </c>
      <c r="Z21" s="211"/>
      <c r="AA21" s="211"/>
      <c r="AB21" s="211"/>
      <c r="AC21" s="211"/>
      <c r="AD21" s="211"/>
      <c r="AE21" s="131" t="b">
        <v>0</v>
      </c>
      <c r="AF21" s="131" t="e">
        <v>#REF!</v>
      </c>
      <c r="AG21" s="131"/>
      <c r="AH21" s="131"/>
      <c r="AI21" s="131" t="b">
        <v>1</v>
      </c>
      <c r="AJ21" s="213">
        <v>0.25</v>
      </c>
      <c r="AK21" s="213">
        <v>0.25</v>
      </c>
      <c r="AL21" s="213">
        <v>0.25</v>
      </c>
      <c r="AM21" s="212">
        <v>45158</v>
      </c>
      <c r="AN21" s="212">
        <v>45158</v>
      </c>
      <c r="AO21" s="212">
        <v>45158</v>
      </c>
      <c r="AP21" s="131" t="b">
        <v>1</v>
      </c>
      <c r="AQ21" s="213">
        <v>0.25694444444444442</v>
      </c>
      <c r="AR21" s="213">
        <v>0.25694444444444442</v>
      </c>
      <c r="AS21" s="213">
        <v>0.25694444444444442</v>
      </c>
      <c r="AT21" s="131" t="s">
        <v>158</v>
      </c>
      <c r="AU21" s="131" t="s">
        <v>158</v>
      </c>
      <c r="AV21" s="131"/>
      <c r="AW21" s="131"/>
      <c r="AX21" s="131" t="s">
        <v>158</v>
      </c>
      <c r="AY21" s="131" t="s">
        <v>158</v>
      </c>
      <c r="AZ21" s="131" t="s">
        <v>158</v>
      </c>
      <c r="BA21" s="131" t="s">
        <v>158</v>
      </c>
      <c r="BB21" s="131"/>
      <c r="BC21" s="131"/>
      <c r="BD21" s="131"/>
      <c r="BE21" s="131"/>
      <c r="BF21" s="131"/>
      <c r="BG21" s="131"/>
      <c r="BH21" s="131"/>
      <c r="BI21" s="131"/>
      <c r="BJ21" s="131"/>
    </row>
    <row r="22" spans="1:62" ht="15.75" customHeight="1">
      <c r="A22" s="131">
        <v>21</v>
      </c>
      <c r="B22" s="131" t="b">
        <v>1</v>
      </c>
      <c r="C22" s="212">
        <v>45159</v>
      </c>
      <c r="D22" s="131" t="b">
        <v>0</v>
      </c>
      <c r="E22" s="212">
        <v>45160</v>
      </c>
      <c r="F22" s="212">
        <v>45159</v>
      </c>
      <c r="G22" s="212">
        <v>45159</v>
      </c>
      <c r="H22" s="131" t="s">
        <v>225</v>
      </c>
      <c r="I22" s="131" t="s">
        <v>156</v>
      </c>
      <c r="J22" s="131" t="s">
        <v>157</v>
      </c>
      <c r="K22" s="131" t="s">
        <v>225</v>
      </c>
      <c r="L22" s="131" t="s">
        <v>156</v>
      </c>
      <c r="M22" s="131" t="s">
        <v>157</v>
      </c>
      <c r="N22" s="131" t="b">
        <v>0</v>
      </c>
      <c r="O22" s="131"/>
      <c r="P22" s="131" t="s">
        <v>158</v>
      </c>
      <c r="Q22" s="131" t="s">
        <v>226</v>
      </c>
      <c r="R22" s="131" t="s">
        <v>158</v>
      </c>
      <c r="S22" s="131" t="s">
        <v>158</v>
      </c>
      <c r="T22" s="131" t="s">
        <v>158</v>
      </c>
      <c r="U22" s="131" t="s">
        <v>216</v>
      </c>
      <c r="V22" s="131" t="s">
        <v>227</v>
      </c>
      <c r="W22" s="131">
        <v>0</v>
      </c>
      <c r="X22" s="210" t="s">
        <v>228</v>
      </c>
      <c r="Y22" s="211" t="s">
        <v>158</v>
      </c>
      <c r="Z22" s="211"/>
      <c r="AA22" s="211"/>
      <c r="AB22" s="211"/>
      <c r="AC22" s="211"/>
      <c r="AD22" s="211"/>
      <c r="AE22" s="131" t="b">
        <v>0</v>
      </c>
      <c r="AF22" s="131" t="s">
        <v>8</v>
      </c>
      <c r="AG22" s="131"/>
      <c r="AH22" s="131"/>
      <c r="AI22" s="131" t="b">
        <v>1</v>
      </c>
      <c r="AJ22" s="213">
        <v>0.25</v>
      </c>
      <c r="AK22" s="213">
        <v>0.25</v>
      </c>
      <c r="AL22" s="213">
        <v>0.25</v>
      </c>
      <c r="AM22" s="212">
        <v>45159</v>
      </c>
      <c r="AN22" s="212">
        <v>45159</v>
      </c>
      <c r="AO22" s="212">
        <v>45159</v>
      </c>
      <c r="AP22" s="131" t="b">
        <v>1</v>
      </c>
      <c r="AQ22" s="213">
        <v>0.25694444444444442</v>
      </c>
      <c r="AR22" s="213">
        <v>0.25694444444444442</v>
      </c>
      <c r="AS22" s="213">
        <v>0.25694444444444442</v>
      </c>
      <c r="AT22" s="131" t="s">
        <v>158</v>
      </c>
      <c r="AU22" s="131" t="s">
        <v>158</v>
      </c>
      <c r="AV22" s="131"/>
      <c r="AW22" s="131"/>
      <c r="AX22" s="131" t="s">
        <v>158</v>
      </c>
      <c r="AY22" s="131" t="s">
        <v>158</v>
      </c>
      <c r="AZ22" s="131" t="s">
        <v>158</v>
      </c>
      <c r="BA22" s="131" t="s">
        <v>158</v>
      </c>
      <c r="BB22" s="131"/>
      <c r="BC22" s="131"/>
      <c r="BD22" s="131"/>
      <c r="BE22" s="131"/>
      <c r="BF22" s="131"/>
      <c r="BG22" s="131"/>
      <c r="BH22" s="131"/>
      <c r="BI22" s="131"/>
      <c r="BJ22" s="131"/>
    </row>
    <row r="23" spans="1:62" ht="15.75" customHeight="1">
      <c r="A23" s="131">
        <v>22</v>
      </c>
      <c r="B23" s="131" t="b">
        <v>1</v>
      </c>
      <c r="C23" s="212">
        <v>45160</v>
      </c>
      <c r="D23" s="131" t="b">
        <v>0</v>
      </c>
      <c r="E23" s="212">
        <v>45161</v>
      </c>
      <c r="F23" s="212">
        <v>45160</v>
      </c>
      <c r="G23" s="212">
        <v>45160</v>
      </c>
      <c r="H23" s="131" t="s">
        <v>229</v>
      </c>
      <c r="I23" s="131" t="s">
        <v>156</v>
      </c>
      <c r="J23" s="131" t="s">
        <v>157</v>
      </c>
      <c r="K23" s="131" t="s">
        <v>229</v>
      </c>
      <c r="L23" s="131" t="s">
        <v>156</v>
      </c>
      <c r="M23" s="131" t="s">
        <v>157</v>
      </c>
      <c r="N23" s="131" t="b">
        <v>0</v>
      </c>
      <c r="O23" s="131"/>
      <c r="P23" s="131" t="s">
        <v>158</v>
      </c>
      <c r="Q23" s="131" t="s">
        <v>230</v>
      </c>
      <c r="R23" s="131" t="s">
        <v>158</v>
      </c>
      <c r="S23" s="131" t="s">
        <v>158</v>
      </c>
      <c r="T23" s="131" t="s">
        <v>158</v>
      </c>
      <c r="U23" s="131" t="s">
        <v>151</v>
      </c>
      <c r="V23" s="131" t="s">
        <v>227</v>
      </c>
      <c r="W23" s="131">
        <v>1</v>
      </c>
      <c r="X23" s="210" t="s">
        <v>231</v>
      </c>
      <c r="Y23" s="211" t="s">
        <v>158</v>
      </c>
      <c r="Z23" s="211"/>
      <c r="AA23" s="211"/>
      <c r="AB23" s="211"/>
      <c r="AC23" s="211"/>
      <c r="AD23" s="211"/>
      <c r="AE23" s="131" t="s">
        <v>152</v>
      </c>
      <c r="AF23" s="131"/>
      <c r="AG23" s="131"/>
      <c r="AH23" s="131"/>
      <c r="AI23" s="131" t="b">
        <v>1</v>
      </c>
      <c r="AJ23" s="213">
        <v>0.25</v>
      </c>
      <c r="AK23" s="213">
        <v>0.25</v>
      </c>
      <c r="AL23" s="213">
        <v>0.25</v>
      </c>
      <c r="AM23" s="212">
        <v>45160</v>
      </c>
      <c r="AN23" s="212">
        <v>45160</v>
      </c>
      <c r="AO23" s="212">
        <v>45160</v>
      </c>
      <c r="AP23" s="131" t="b">
        <v>1</v>
      </c>
      <c r="AQ23" s="213">
        <v>0.25694444444444442</v>
      </c>
      <c r="AR23" s="213">
        <v>0.25694444444444442</v>
      </c>
      <c r="AS23" s="213">
        <v>0.25694444444444442</v>
      </c>
      <c r="AT23" s="131" t="s">
        <v>158</v>
      </c>
      <c r="AU23" s="131" t="s">
        <v>158</v>
      </c>
      <c r="AV23" s="131"/>
      <c r="AW23" s="131"/>
      <c r="AX23" s="131" t="s">
        <v>158</v>
      </c>
      <c r="AY23" s="131" t="s">
        <v>158</v>
      </c>
      <c r="AZ23" s="131" t="s">
        <v>158</v>
      </c>
      <c r="BA23" s="131" t="s">
        <v>158</v>
      </c>
      <c r="BB23" s="131"/>
      <c r="BC23" s="131"/>
      <c r="BD23" s="131"/>
      <c r="BE23" s="131"/>
      <c r="BF23" s="131"/>
      <c r="BG23" s="131"/>
      <c r="BH23" s="131"/>
      <c r="BI23" s="131"/>
      <c r="BJ23" s="131"/>
    </row>
    <row r="24" spans="1:62" ht="15.75" customHeight="1">
      <c r="A24" s="131">
        <v>23</v>
      </c>
      <c r="B24" s="131" t="b">
        <v>1</v>
      </c>
      <c r="C24" s="212">
        <v>45161</v>
      </c>
      <c r="D24" s="131" t="b">
        <v>0</v>
      </c>
      <c r="E24" s="212">
        <v>45162</v>
      </c>
      <c r="F24" s="212">
        <v>45161</v>
      </c>
      <c r="G24" s="212">
        <v>45161</v>
      </c>
      <c r="H24" s="131" t="s">
        <v>232</v>
      </c>
      <c r="I24" s="131" t="s">
        <v>156</v>
      </c>
      <c r="J24" s="131" t="s">
        <v>157</v>
      </c>
      <c r="K24" s="131" t="s">
        <v>232</v>
      </c>
      <c r="L24" s="131" t="s">
        <v>156</v>
      </c>
      <c r="M24" s="131" t="s">
        <v>157</v>
      </c>
      <c r="N24" s="131" t="b">
        <v>0</v>
      </c>
      <c r="O24" s="131"/>
      <c r="P24" s="131" t="s">
        <v>158</v>
      </c>
      <c r="Q24" s="131" t="s">
        <v>233</v>
      </c>
      <c r="R24" s="131" t="s">
        <v>158</v>
      </c>
      <c r="S24" s="131" t="s">
        <v>158</v>
      </c>
      <c r="T24" s="131" t="s">
        <v>158</v>
      </c>
      <c r="U24" s="211" t="s">
        <v>234</v>
      </c>
      <c r="V24" s="211" t="s">
        <v>235</v>
      </c>
      <c r="W24" s="211">
        <v>321256</v>
      </c>
      <c r="X24" s="210" t="s">
        <v>236</v>
      </c>
      <c r="Y24" s="211" t="s">
        <v>158</v>
      </c>
      <c r="Z24" s="211"/>
      <c r="AA24" s="211"/>
      <c r="AB24" s="211"/>
      <c r="AC24" s="211"/>
      <c r="AD24" s="211"/>
      <c r="AE24" s="131" t="b">
        <v>0</v>
      </c>
      <c r="AF24" s="131" t="s">
        <v>9</v>
      </c>
      <c r="AG24" s="131"/>
      <c r="AH24" s="131"/>
      <c r="AI24" s="131" t="b">
        <v>1</v>
      </c>
      <c r="AJ24" s="213">
        <v>0.25</v>
      </c>
      <c r="AK24" s="213">
        <v>0.25</v>
      </c>
      <c r="AL24" s="213">
        <v>0.25</v>
      </c>
      <c r="AM24" s="212">
        <v>45161</v>
      </c>
      <c r="AN24" s="212">
        <v>45161</v>
      </c>
      <c r="AO24" s="212">
        <v>45161</v>
      </c>
      <c r="AP24" s="131" t="b">
        <v>1</v>
      </c>
      <c r="AQ24" s="213">
        <v>0.25694444444444442</v>
      </c>
      <c r="AR24" s="213">
        <v>0.25694444444444442</v>
      </c>
      <c r="AS24" s="213">
        <v>0.25694444444444442</v>
      </c>
      <c r="AT24" s="131" t="s">
        <v>158</v>
      </c>
      <c r="AU24" s="131" t="s">
        <v>158</v>
      </c>
      <c r="AV24" s="131"/>
      <c r="AW24" s="131"/>
      <c r="AX24" s="131" t="s">
        <v>158</v>
      </c>
      <c r="AY24" s="131" t="s">
        <v>158</v>
      </c>
      <c r="AZ24" s="131" t="s">
        <v>158</v>
      </c>
      <c r="BA24" s="131" t="s">
        <v>158</v>
      </c>
      <c r="BB24" s="131"/>
      <c r="BC24" s="131"/>
      <c r="BD24" s="131"/>
      <c r="BE24" s="131"/>
      <c r="BF24" s="131"/>
      <c r="BG24" s="131"/>
      <c r="BH24" s="131"/>
      <c r="BI24" s="131"/>
      <c r="BJ24" s="131"/>
    </row>
    <row r="25" spans="1:62" ht="15.75" customHeight="1">
      <c r="A25" s="131">
        <v>24</v>
      </c>
      <c r="B25" s="131" t="b">
        <v>1</v>
      </c>
      <c r="C25" s="212">
        <v>45162</v>
      </c>
      <c r="D25" s="131" t="b">
        <v>0</v>
      </c>
      <c r="E25" s="212">
        <v>45163</v>
      </c>
      <c r="F25" s="212">
        <v>45162</v>
      </c>
      <c r="G25" s="212">
        <v>45162</v>
      </c>
      <c r="H25" s="131" t="s">
        <v>237</v>
      </c>
      <c r="I25" s="131" t="s">
        <v>156</v>
      </c>
      <c r="J25" s="131" t="s">
        <v>157</v>
      </c>
      <c r="K25" s="131" t="s">
        <v>237</v>
      </c>
      <c r="L25" s="131" t="s">
        <v>156</v>
      </c>
      <c r="M25" s="131" t="s">
        <v>157</v>
      </c>
      <c r="N25" s="131" t="b">
        <v>0</v>
      </c>
      <c r="O25" s="131"/>
      <c r="P25" s="131" t="s">
        <v>158</v>
      </c>
      <c r="Q25" s="131" t="s">
        <v>238</v>
      </c>
      <c r="R25" s="131" t="s">
        <v>158</v>
      </c>
      <c r="S25" s="131" t="s">
        <v>158</v>
      </c>
      <c r="T25" s="131" t="s">
        <v>158</v>
      </c>
      <c r="U25" s="211" t="s">
        <v>158</v>
      </c>
      <c r="V25" s="211" t="s">
        <v>158</v>
      </c>
      <c r="W25" s="211"/>
      <c r="X25" s="210" t="s">
        <v>239</v>
      </c>
      <c r="Y25" s="211" t="s">
        <v>158</v>
      </c>
      <c r="Z25" s="211"/>
      <c r="AA25" s="211"/>
      <c r="AB25" s="211"/>
      <c r="AC25" s="211"/>
      <c r="AD25" s="211"/>
      <c r="AE25" s="131" t="b">
        <v>0</v>
      </c>
      <c r="AF25" s="131" t="s">
        <v>10</v>
      </c>
      <c r="AG25" s="131"/>
      <c r="AH25" s="131"/>
      <c r="AI25" s="131" t="b">
        <v>1</v>
      </c>
      <c r="AJ25" s="213">
        <v>0.25</v>
      </c>
      <c r="AK25" s="213">
        <v>0.25</v>
      </c>
      <c r="AL25" s="213">
        <v>0.25</v>
      </c>
      <c r="AM25" s="212">
        <v>45162</v>
      </c>
      <c r="AN25" s="212">
        <v>45162</v>
      </c>
      <c r="AO25" s="212">
        <v>45162</v>
      </c>
      <c r="AP25" s="131" t="b">
        <v>1</v>
      </c>
      <c r="AQ25" s="213">
        <v>0.25694444444444442</v>
      </c>
      <c r="AR25" s="213">
        <v>0.25694444444444442</v>
      </c>
      <c r="AS25" s="213">
        <v>0.25694444444444442</v>
      </c>
      <c r="AT25" s="131" t="s">
        <v>158</v>
      </c>
      <c r="AU25" s="131" t="s">
        <v>158</v>
      </c>
      <c r="AV25" s="131"/>
      <c r="AW25" s="131"/>
      <c r="AX25" s="131" t="s">
        <v>158</v>
      </c>
      <c r="AY25" s="131" t="s">
        <v>158</v>
      </c>
      <c r="AZ25" s="131" t="s">
        <v>158</v>
      </c>
      <c r="BA25" s="131" t="s">
        <v>158</v>
      </c>
      <c r="BB25" s="131"/>
      <c r="BC25" s="131"/>
      <c r="BD25" s="131"/>
      <c r="BE25" s="131"/>
      <c r="BF25" s="131"/>
      <c r="BG25" s="131"/>
      <c r="BH25" s="131"/>
      <c r="BI25" s="131"/>
      <c r="BJ25" s="131"/>
    </row>
    <row r="26" spans="1:62" ht="15.75" customHeight="1">
      <c r="A26" s="131">
        <v>25</v>
      </c>
      <c r="B26" s="131" t="b">
        <v>1</v>
      </c>
      <c r="C26" s="212">
        <v>45163</v>
      </c>
      <c r="D26" s="131" t="b">
        <v>0</v>
      </c>
      <c r="E26" s="212">
        <v>45164</v>
      </c>
      <c r="F26" s="212">
        <v>45163</v>
      </c>
      <c r="G26" s="212">
        <v>45163</v>
      </c>
      <c r="H26" s="131" t="s">
        <v>240</v>
      </c>
      <c r="I26" s="131" t="s">
        <v>156</v>
      </c>
      <c r="J26" s="131" t="s">
        <v>157</v>
      </c>
      <c r="K26" s="131" t="s">
        <v>240</v>
      </c>
      <c r="L26" s="131" t="s">
        <v>156</v>
      </c>
      <c r="M26" s="131" t="s">
        <v>157</v>
      </c>
      <c r="N26" s="131" t="b">
        <v>0</v>
      </c>
      <c r="O26" s="131"/>
      <c r="P26" s="131" t="s">
        <v>158</v>
      </c>
      <c r="Q26" s="131" t="s">
        <v>241</v>
      </c>
      <c r="R26" s="131" t="s">
        <v>158</v>
      </c>
      <c r="S26" s="131" t="s">
        <v>158</v>
      </c>
      <c r="T26" s="131" t="s">
        <v>158</v>
      </c>
      <c r="U26" s="211" t="s">
        <v>242</v>
      </c>
      <c r="V26" s="211" t="s">
        <v>243</v>
      </c>
      <c r="W26" s="211">
        <v>221145</v>
      </c>
      <c r="X26" s="210" t="s">
        <v>244</v>
      </c>
      <c r="Y26" s="211" t="s">
        <v>158</v>
      </c>
      <c r="Z26" s="131"/>
      <c r="AA26" s="131"/>
      <c r="AB26" s="131"/>
      <c r="AC26" s="131"/>
      <c r="AD26" s="131"/>
      <c r="AE26" s="131" t="b">
        <v>0</v>
      </c>
      <c r="AF26" s="131" t="s">
        <v>11</v>
      </c>
      <c r="AG26" s="131"/>
      <c r="AH26" s="131"/>
      <c r="AI26" s="131" t="b">
        <v>1</v>
      </c>
      <c r="AJ26" s="213">
        <v>0.25</v>
      </c>
      <c r="AK26" s="213">
        <v>0.25</v>
      </c>
      <c r="AL26" s="213">
        <v>0.25</v>
      </c>
      <c r="AM26" s="212">
        <v>45163</v>
      </c>
      <c r="AN26" s="212">
        <v>45163</v>
      </c>
      <c r="AO26" s="212">
        <v>45163</v>
      </c>
      <c r="AP26" s="131" t="b">
        <v>1</v>
      </c>
      <c r="AQ26" s="213">
        <v>0.25694444444444442</v>
      </c>
      <c r="AR26" s="213">
        <v>0.25694444444444442</v>
      </c>
      <c r="AS26" s="213">
        <v>0.25694444444444442</v>
      </c>
      <c r="AT26" s="131" t="s">
        <v>158</v>
      </c>
      <c r="AU26" s="131" t="s">
        <v>158</v>
      </c>
      <c r="AV26" s="131"/>
      <c r="AW26" s="131"/>
      <c r="AX26" s="131" t="s">
        <v>158</v>
      </c>
      <c r="AY26" s="131" t="s">
        <v>158</v>
      </c>
      <c r="AZ26" s="131" t="s">
        <v>158</v>
      </c>
      <c r="BA26" s="131" t="s">
        <v>158</v>
      </c>
      <c r="BB26" s="131"/>
      <c r="BC26" s="131"/>
      <c r="BD26" s="131"/>
      <c r="BE26" s="131"/>
      <c r="BF26" s="131"/>
      <c r="BG26" s="131"/>
      <c r="BH26" s="131"/>
      <c r="BI26" s="131"/>
      <c r="BJ26" s="131"/>
    </row>
    <row r="27" spans="1:62" ht="15.75" customHeight="1">
      <c r="A27" s="131">
        <v>26</v>
      </c>
      <c r="B27" s="131" t="b">
        <v>1</v>
      </c>
      <c r="C27" s="212">
        <v>45164</v>
      </c>
      <c r="D27" s="131" t="b">
        <v>0</v>
      </c>
      <c r="E27" s="212">
        <v>45165</v>
      </c>
      <c r="F27" s="212">
        <v>45164</v>
      </c>
      <c r="G27" s="212">
        <v>45164</v>
      </c>
      <c r="H27" s="131" t="s">
        <v>245</v>
      </c>
      <c r="I27" s="131" t="s">
        <v>156</v>
      </c>
      <c r="J27" s="131" t="s">
        <v>157</v>
      </c>
      <c r="K27" s="131" t="s">
        <v>245</v>
      </c>
      <c r="L27" s="131" t="s">
        <v>156</v>
      </c>
      <c r="M27" s="131" t="s">
        <v>157</v>
      </c>
      <c r="N27" s="131" t="b">
        <v>0</v>
      </c>
      <c r="O27" s="131"/>
      <c r="P27" s="131" t="s">
        <v>158</v>
      </c>
      <c r="Q27" s="131" t="s">
        <v>246</v>
      </c>
      <c r="R27" s="131" t="s">
        <v>158</v>
      </c>
      <c r="S27" s="131" t="s">
        <v>158</v>
      </c>
      <c r="T27" s="131" t="s">
        <v>158</v>
      </c>
      <c r="U27" s="211" t="s">
        <v>158</v>
      </c>
      <c r="V27" s="131"/>
      <c r="W27" s="211"/>
      <c r="X27" s="210" t="s">
        <v>247</v>
      </c>
      <c r="Y27" s="211" t="s">
        <v>158</v>
      </c>
      <c r="Z27" s="131"/>
      <c r="AA27" s="131"/>
      <c r="AB27" s="131"/>
      <c r="AC27" s="131"/>
      <c r="AD27" s="131"/>
      <c r="AE27" s="131" t="b">
        <v>0</v>
      </c>
      <c r="AF27" s="131" t="s">
        <v>12</v>
      </c>
      <c r="AG27" s="131"/>
      <c r="AH27" s="131"/>
      <c r="AI27" s="131" t="b">
        <v>1</v>
      </c>
      <c r="AJ27" s="213">
        <v>0.25</v>
      </c>
      <c r="AK27" s="213">
        <v>0.25</v>
      </c>
      <c r="AL27" s="213">
        <v>0.25</v>
      </c>
      <c r="AM27" s="212">
        <v>45164</v>
      </c>
      <c r="AN27" s="212">
        <v>45164</v>
      </c>
      <c r="AO27" s="212">
        <v>45164</v>
      </c>
      <c r="AP27" s="131" t="b">
        <v>1</v>
      </c>
      <c r="AQ27" s="213">
        <v>0.25694444444444442</v>
      </c>
      <c r="AR27" s="213">
        <v>0.25694444444444442</v>
      </c>
      <c r="AS27" s="213">
        <v>0.25694444444444442</v>
      </c>
      <c r="AT27" s="131" t="s">
        <v>158</v>
      </c>
      <c r="AU27" s="131" t="s">
        <v>158</v>
      </c>
      <c r="AV27" s="131"/>
      <c r="AW27" s="131"/>
      <c r="AX27" s="131" t="s">
        <v>158</v>
      </c>
      <c r="AY27" s="131" t="s">
        <v>158</v>
      </c>
      <c r="AZ27" s="131" t="s">
        <v>158</v>
      </c>
      <c r="BA27" s="131" t="s">
        <v>158</v>
      </c>
      <c r="BB27" s="131"/>
      <c r="BC27" s="131"/>
      <c r="BD27" s="131"/>
      <c r="BE27" s="131"/>
      <c r="BF27" s="131"/>
      <c r="BG27" s="131"/>
      <c r="BH27" s="131"/>
      <c r="BI27" s="131"/>
      <c r="BJ27" s="131"/>
    </row>
    <row r="28" spans="1:62" ht="15.75" customHeight="1">
      <c r="A28" s="131">
        <v>27</v>
      </c>
      <c r="B28" s="131" t="b">
        <v>1</v>
      </c>
      <c r="C28" s="212">
        <v>45165</v>
      </c>
      <c r="D28" s="131" t="b">
        <v>0</v>
      </c>
      <c r="E28" s="212">
        <v>45166</v>
      </c>
      <c r="F28" s="212">
        <v>45165</v>
      </c>
      <c r="G28" s="212">
        <v>45165</v>
      </c>
      <c r="H28" s="131" t="s">
        <v>248</v>
      </c>
      <c r="I28" s="131" t="s">
        <v>156</v>
      </c>
      <c r="J28" s="131" t="s">
        <v>157</v>
      </c>
      <c r="K28" s="131" t="s">
        <v>248</v>
      </c>
      <c r="L28" s="131" t="s">
        <v>156</v>
      </c>
      <c r="M28" s="131" t="s">
        <v>157</v>
      </c>
      <c r="N28" s="131" t="b">
        <v>0</v>
      </c>
      <c r="O28" s="131"/>
      <c r="P28" s="131" t="s">
        <v>158</v>
      </c>
      <c r="Q28" s="131" t="s">
        <v>249</v>
      </c>
      <c r="R28" s="131" t="s">
        <v>158</v>
      </c>
      <c r="S28" s="131" t="s">
        <v>158</v>
      </c>
      <c r="T28" s="131" t="s">
        <v>158</v>
      </c>
      <c r="U28" s="211" t="s">
        <v>158</v>
      </c>
      <c r="V28" s="131"/>
      <c r="W28" s="215"/>
      <c r="X28" s="210" t="s">
        <v>250</v>
      </c>
      <c r="Y28" s="211" t="s">
        <v>158</v>
      </c>
      <c r="Z28" s="131"/>
      <c r="AA28" s="131"/>
      <c r="AB28" s="131"/>
      <c r="AC28" s="131"/>
      <c r="AD28" s="131"/>
      <c r="AE28" s="131" t="b">
        <v>0</v>
      </c>
      <c r="AF28" s="131" t="s">
        <v>13</v>
      </c>
      <c r="AG28" s="131"/>
      <c r="AH28" s="131"/>
      <c r="AI28" s="131" t="b">
        <v>1</v>
      </c>
      <c r="AJ28" s="213">
        <v>0.25</v>
      </c>
      <c r="AK28" s="213">
        <v>0.25</v>
      </c>
      <c r="AL28" s="213">
        <v>0.25</v>
      </c>
      <c r="AM28" s="212">
        <v>45165</v>
      </c>
      <c r="AN28" s="212">
        <v>45165</v>
      </c>
      <c r="AO28" s="212">
        <v>45165</v>
      </c>
      <c r="AP28" s="131" t="b">
        <v>1</v>
      </c>
      <c r="AQ28" s="213">
        <v>0.25694444444444442</v>
      </c>
      <c r="AR28" s="213">
        <v>0.25694444444444442</v>
      </c>
      <c r="AS28" s="213">
        <v>0.25694444444444442</v>
      </c>
      <c r="AT28" s="131" t="s">
        <v>158</v>
      </c>
      <c r="AU28" s="131" t="s">
        <v>158</v>
      </c>
      <c r="AV28" s="131"/>
      <c r="AW28" s="131"/>
      <c r="AX28" s="131" t="s">
        <v>158</v>
      </c>
      <c r="AY28" s="131" t="s">
        <v>158</v>
      </c>
      <c r="AZ28" s="131" t="s">
        <v>158</v>
      </c>
      <c r="BA28" s="131" t="s">
        <v>158</v>
      </c>
      <c r="BB28" s="131"/>
      <c r="BC28" s="131"/>
      <c r="BD28" s="131"/>
      <c r="BE28" s="131"/>
      <c r="BF28" s="131"/>
      <c r="BG28" s="131"/>
      <c r="BH28" s="131"/>
      <c r="BI28" s="131"/>
      <c r="BJ28" s="131"/>
    </row>
    <row r="29" spans="1:62" ht="15.75" customHeight="1">
      <c r="A29" s="131">
        <v>28</v>
      </c>
      <c r="B29" s="131" t="b">
        <v>1</v>
      </c>
      <c r="C29" s="212">
        <v>45166</v>
      </c>
      <c r="D29" s="131" t="b">
        <v>0</v>
      </c>
      <c r="E29" s="212">
        <v>45167</v>
      </c>
      <c r="F29" s="212">
        <v>45166</v>
      </c>
      <c r="G29" s="212">
        <v>45166</v>
      </c>
      <c r="H29" s="131" t="s">
        <v>251</v>
      </c>
      <c r="I29" s="131" t="s">
        <v>156</v>
      </c>
      <c r="J29" s="131" t="s">
        <v>157</v>
      </c>
      <c r="K29" s="131" t="s">
        <v>251</v>
      </c>
      <c r="L29" s="131" t="s">
        <v>156</v>
      </c>
      <c r="M29" s="131" t="s">
        <v>157</v>
      </c>
      <c r="N29" s="131" t="b">
        <v>0</v>
      </c>
      <c r="O29" s="131"/>
      <c r="P29" s="131" t="s">
        <v>158</v>
      </c>
      <c r="Q29" s="131" t="s">
        <v>252</v>
      </c>
      <c r="R29" s="131" t="s">
        <v>158</v>
      </c>
      <c r="S29" s="131" t="s">
        <v>158</v>
      </c>
      <c r="T29" s="131" t="s">
        <v>158</v>
      </c>
      <c r="U29" s="131" t="s">
        <v>253</v>
      </c>
      <c r="V29" s="131" t="s">
        <v>254</v>
      </c>
      <c r="W29" s="131"/>
      <c r="X29" s="210" t="s">
        <v>255</v>
      </c>
      <c r="Y29" s="211" t="s">
        <v>158</v>
      </c>
      <c r="Z29" s="131"/>
      <c r="AA29" s="131"/>
      <c r="AB29" s="131"/>
      <c r="AC29" s="131"/>
      <c r="AD29" s="131"/>
      <c r="AE29" s="131" t="b">
        <v>0</v>
      </c>
      <c r="AF29" s="131" t="s">
        <v>14</v>
      </c>
      <c r="AG29" s="131"/>
      <c r="AH29" s="131"/>
      <c r="AI29" s="131" t="b">
        <v>1</v>
      </c>
      <c r="AJ29" s="213">
        <v>0.25</v>
      </c>
      <c r="AK29" s="213">
        <v>0.25</v>
      </c>
      <c r="AL29" s="213">
        <v>0.25</v>
      </c>
      <c r="AM29" s="212">
        <v>45166</v>
      </c>
      <c r="AN29" s="212">
        <v>45166</v>
      </c>
      <c r="AO29" s="212">
        <v>45166</v>
      </c>
      <c r="AP29" s="131" t="b">
        <v>1</v>
      </c>
      <c r="AQ29" s="213">
        <v>0.25694444444444442</v>
      </c>
      <c r="AR29" s="213">
        <v>0.25694444444444442</v>
      </c>
      <c r="AS29" s="213">
        <v>0.25694444444444442</v>
      </c>
      <c r="AT29" s="131" t="s">
        <v>158</v>
      </c>
      <c r="AU29" s="131" t="s">
        <v>158</v>
      </c>
      <c r="AV29" s="131"/>
      <c r="AW29" s="131"/>
      <c r="AX29" s="131" t="s">
        <v>158</v>
      </c>
      <c r="AY29" s="131" t="s">
        <v>158</v>
      </c>
      <c r="AZ29" s="131" t="s">
        <v>158</v>
      </c>
      <c r="BA29" s="131" t="s">
        <v>158</v>
      </c>
      <c r="BB29" s="131"/>
      <c r="BC29" s="131"/>
      <c r="BD29" s="131"/>
      <c r="BE29" s="131"/>
      <c r="BF29" s="131"/>
      <c r="BG29" s="131"/>
      <c r="BH29" s="131"/>
      <c r="BI29" s="131"/>
      <c r="BJ29" s="131"/>
    </row>
    <row r="30" spans="1:62" ht="15.75" customHeight="1">
      <c r="A30" s="131">
        <v>29</v>
      </c>
      <c r="B30" s="131" t="b">
        <v>1</v>
      </c>
      <c r="C30" s="212">
        <v>45167</v>
      </c>
      <c r="D30" s="131" t="b">
        <v>0</v>
      </c>
      <c r="E30" s="212">
        <v>45168</v>
      </c>
      <c r="F30" s="212">
        <v>45167</v>
      </c>
      <c r="G30" s="212">
        <v>45167</v>
      </c>
      <c r="H30" s="131" t="s">
        <v>256</v>
      </c>
      <c r="I30" s="131" t="s">
        <v>156</v>
      </c>
      <c r="J30" s="131" t="s">
        <v>157</v>
      </c>
      <c r="K30" s="131" t="s">
        <v>256</v>
      </c>
      <c r="L30" s="131" t="s">
        <v>156</v>
      </c>
      <c r="M30" s="131" t="s">
        <v>157</v>
      </c>
      <c r="N30" s="131" t="b">
        <v>0</v>
      </c>
      <c r="O30" s="131"/>
      <c r="P30" s="131" t="s">
        <v>158</v>
      </c>
      <c r="Q30" s="131" t="s">
        <v>257</v>
      </c>
      <c r="R30" s="131" t="s">
        <v>158</v>
      </c>
      <c r="S30" s="131" t="s">
        <v>158</v>
      </c>
      <c r="T30" s="131" t="s">
        <v>158</v>
      </c>
      <c r="U30" s="131" t="s">
        <v>258</v>
      </c>
      <c r="V30" s="131"/>
      <c r="W30" s="211">
        <v>221145</v>
      </c>
      <c r="X30" s="210" t="s">
        <v>259</v>
      </c>
      <c r="Y30" s="211" t="s">
        <v>158</v>
      </c>
      <c r="Z30" s="131"/>
      <c r="AA30" s="131"/>
      <c r="AB30" s="131"/>
      <c r="AC30" s="131"/>
      <c r="AD30" s="131"/>
      <c r="AE30" s="131" t="b">
        <v>0</v>
      </c>
      <c r="AF30" s="131" t="s">
        <v>15</v>
      </c>
      <c r="AG30" s="131"/>
      <c r="AH30" s="131"/>
      <c r="AI30" s="131" t="b">
        <v>1</v>
      </c>
      <c r="AJ30" s="213">
        <v>0.25</v>
      </c>
      <c r="AK30" s="213">
        <v>0.25</v>
      </c>
      <c r="AL30" s="213">
        <v>0.25</v>
      </c>
      <c r="AM30" s="212">
        <v>45167</v>
      </c>
      <c r="AN30" s="212">
        <v>45167</v>
      </c>
      <c r="AO30" s="212">
        <v>45167</v>
      </c>
      <c r="AP30" s="131" t="b">
        <v>1</v>
      </c>
      <c r="AQ30" s="213">
        <v>0.25694444444444442</v>
      </c>
      <c r="AR30" s="213">
        <v>0.25694444444444442</v>
      </c>
      <c r="AS30" s="213">
        <v>0.25694444444444442</v>
      </c>
      <c r="AT30" s="131" t="s">
        <v>158</v>
      </c>
      <c r="AU30" s="131" t="s">
        <v>158</v>
      </c>
      <c r="AV30" s="131"/>
      <c r="AW30" s="131"/>
      <c r="AX30" s="131" t="s">
        <v>158</v>
      </c>
      <c r="AY30" s="131" t="s">
        <v>158</v>
      </c>
      <c r="AZ30" s="131" t="s">
        <v>158</v>
      </c>
      <c r="BA30" s="131" t="s">
        <v>158</v>
      </c>
      <c r="BB30" s="131"/>
      <c r="BC30" s="131"/>
      <c r="BD30" s="131"/>
      <c r="BE30" s="131"/>
      <c r="BF30" s="131"/>
      <c r="BG30" s="131"/>
      <c r="BH30" s="131"/>
      <c r="BI30" s="131"/>
      <c r="BJ30" s="131"/>
    </row>
    <row r="31" spans="1:62" ht="15.75" customHeight="1">
      <c r="A31" s="131">
        <v>30</v>
      </c>
      <c r="B31" s="131" t="b">
        <v>1</v>
      </c>
      <c r="C31" s="212">
        <v>45168</v>
      </c>
      <c r="D31" s="131" t="b">
        <v>0</v>
      </c>
      <c r="E31" s="212">
        <v>45169</v>
      </c>
      <c r="F31" s="212">
        <v>45168</v>
      </c>
      <c r="G31" s="212">
        <v>45168</v>
      </c>
      <c r="H31" s="131" t="s">
        <v>260</v>
      </c>
      <c r="I31" s="131" t="s">
        <v>156</v>
      </c>
      <c r="J31" s="131" t="s">
        <v>157</v>
      </c>
      <c r="K31" s="131" t="s">
        <v>260</v>
      </c>
      <c r="L31" s="131" t="s">
        <v>156</v>
      </c>
      <c r="M31" s="131" t="s">
        <v>157</v>
      </c>
      <c r="N31" s="131" t="b">
        <v>0</v>
      </c>
      <c r="O31" s="131"/>
      <c r="P31" s="131" t="s">
        <v>158</v>
      </c>
      <c r="Q31" s="131" t="s">
        <v>261</v>
      </c>
      <c r="R31" s="131" t="s">
        <v>158</v>
      </c>
      <c r="S31" s="131" t="s">
        <v>158</v>
      </c>
      <c r="T31" s="131" t="s">
        <v>158</v>
      </c>
      <c r="U31" s="131"/>
      <c r="V31" s="131"/>
      <c r="W31" s="131"/>
      <c r="X31" s="210" t="s">
        <v>262</v>
      </c>
      <c r="Y31" s="211" t="s">
        <v>158</v>
      </c>
      <c r="Z31" s="131"/>
      <c r="AA31" s="131"/>
      <c r="AB31" s="131"/>
      <c r="AC31" s="131"/>
      <c r="AD31" s="131"/>
      <c r="AE31" s="131"/>
      <c r="AF31" s="131"/>
      <c r="AG31" s="131"/>
      <c r="AH31" s="131"/>
      <c r="AI31" s="131" t="b">
        <v>1</v>
      </c>
      <c r="AJ31" s="213">
        <v>0.25</v>
      </c>
      <c r="AK31" s="213">
        <v>0.25</v>
      </c>
      <c r="AL31" s="213">
        <v>0.25</v>
      </c>
      <c r="AM31" s="212">
        <v>45168</v>
      </c>
      <c r="AN31" s="212">
        <v>45168</v>
      </c>
      <c r="AO31" s="212">
        <v>45168</v>
      </c>
      <c r="AP31" s="131" t="b">
        <v>1</v>
      </c>
      <c r="AQ31" s="213">
        <v>0.25694444444444442</v>
      </c>
      <c r="AR31" s="213">
        <v>0.25694444444444442</v>
      </c>
      <c r="AS31" s="213">
        <v>0.25694444444444442</v>
      </c>
      <c r="AT31" s="131" t="s">
        <v>158</v>
      </c>
      <c r="AU31" s="131" t="s">
        <v>158</v>
      </c>
      <c r="AV31" s="131"/>
      <c r="AW31" s="131"/>
      <c r="AX31" s="131" t="s">
        <v>158</v>
      </c>
      <c r="AY31" s="131" t="s">
        <v>158</v>
      </c>
      <c r="AZ31" s="131" t="s">
        <v>158</v>
      </c>
      <c r="BA31" s="131" t="s">
        <v>158</v>
      </c>
      <c r="BB31" s="131"/>
      <c r="BC31" s="131"/>
      <c r="BD31" s="131"/>
      <c r="BE31" s="131"/>
      <c r="BF31" s="131"/>
      <c r="BG31" s="131"/>
      <c r="BH31" s="131"/>
      <c r="BI31" s="131"/>
      <c r="BJ31" s="131"/>
    </row>
    <row r="32" spans="1:62" ht="15.75" customHeight="1">
      <c r="A32" s="131">
        <v>31</v>
      </c>
      <c r="B32" s="131" t="b">
        <v>1</v>
      </c>
      <c r="C32" s="212">
        <v>45169</v>
      </c>
      <c r="D32" s="131" t="b">
        <v>0</v>
      </c>
      <c r="E32" s="212">
        <v>45170</v>
      </c>
      <c r="F32" s="212">
        <v>45169</v>
      </c>
      <c r="G32" s="212">
        <v>45169</v>
      </c>
      <c r="H32" s="131" t="s">
        <v>263</v>
      </c>
      <c r="I32" s="131" t="s">
        <v>156</v>
      </c>
      <c r="J32" s="131" t="s">
        <v>157</v>
      </c>
      <c r="K32" s="131" t="s">
        <v>263</v>
      </c>
      <c r="L32" s="131" t="s">
        <v>156</v>
      </c>
      <c r="M32" s="131" t="s">
        <v>157</v>
      </c>
      <c r="N32" s="131" t="b">
        <v>0</v>
      </c>
      <c r="O32" s="131"/>
      <c r="P32" s="131" t="s">
        <v>158</v>
      </c>
      <c r="Q32" s="131" t="s">
        <v>264</v>
      </c>
      <c r="R32" s="131" t="s">
        <v>158</v>
      </c>
      <c r="S32" s="131" t="s">
        <v>158</v>
      </c>
      <c r="T32" s="131" t="s">
        <v>158</v>
      </c>
      <c r="U32" s="131"/>
      <c r="V32" s="131"/>
      <c r="W32" s="131"/>
      <c r="X32" s="210" t="s">
        <v>265</v>
      </c>
      <c r="Y32" s="211" t="s">
        <v>158</v>
      </c>
      <c r="Z32" s="131"/>
      <c r="AA32" s="131"/>
      <c r="AB32" s="131"/>
      <c r="AC32" s="131"/>
      <c r="AD32" s="131"/>
      <c r="AE32" s="131"/>
      <c r="AF32" s="131"/>
      <c r="AG32" s="131"/>
      <c r="AH32" s="131"/>
      <c r="AI32" s="131" t="b">
        <v>1</v>
      </c>
      <c r="AJ32" s="213">
        <v>0.25</v>
      </c>
      <c r="AK32" s="213">
        <v>0.25</v>
      </c>
      <c r="AL32" s="213">
        <v>0.25</v>
      </c>
      <c r="AM32" s="212">
        <v>45169</v>
      </c>
      <c r="AN32" s="212">
        <v>45169</v>
      </c>
      <c r="AO32" s="212">
        <v>45169</v>
      </c>
      <c r="AP32" s="131" t="b">
        <v>1</v>
      </c>
      <c r="AQ32" s="213">
        <v>0.25694444444444442</v>
      </c>
      <c r="AR32" s="213">
        <v>0.25694444444444442</v>
      </c>
      <c r="AS32" s="213">
        <v>0.25694444444444442</v>
      </c>
      <c r="AT32" s="131" t="s">
        <v>158</v>
      </c>
      <c r="AU32" s="131" t="s">
        <v>158</v>
      </c>
      <c r="AV32" s="131"/>
      <c r="AW32" s="131"/>
      <c r="AX32" s="131" t="s">
        <v>158</v>
      </c>
      <c r="AY32" s="131" t="s">
        <v>158</v>
      </c>
      <c r="AZ32" s="131" t="s">
        <v>158</v>
      </c>
      <c r="BA32" s="131" t="s">
        <v>158</v>
      </c>
      <c r="BB32" s="131"/>
      <c r="BC32" s="131"/>
      <c r="BD32" s="131"/>
      <c r="BE32" s="131"/>
      <c r="BF32" s="131"/>
      <c r="BG32" s="131"/>
      <c r="BH32" s="131"/>
      <c r="BI32" s="131"/>
      <c r="BJ32" s="131"/>
    </row>
    <row r="33" spans="1:62" ht="15.75" customHeight="1">
      <c r="A33" s="131"/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210" t="s">
        <v>266</v>
      </c>
      <c r="Y33" s="211" t="s">
        <v>158</v>
      </c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</row>
    <row r="34" spans="1:62" ht="15.75" customHeight="1">
      <c r="A34" s="131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210" t="s">
        <v>267</v>
      </c>
      <c r="Y34" s="211" t="s">
        <v>158</v>
      </c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</row>
    <row r="35" spans="1:62" ht="15.75" customHeight="1">
      <c r="A35" s="131"/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210" t="s">
        <v>268</v>
      </c>
      <c r="Y35" s="211" t="s">
        <v>158</v>
      </c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</row>
    <row r="36" spans="1:62" ht="15.75" customHeight="1">
      <c r="A36" s="131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210" t="s">
        <v>269</v>
      </c>
      <c r="Y36" s="211" t="s">
        <v>158</v>
      </c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</row>
    <row r="37" spans="1:62" ht="15.75" customHeight="1">
      <c r="A37" s="131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210" t="s">
        <v>270</v>
      </c>
      <c r="Y37" s="211" t="s">
        <v>158</v>
      </c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</row>
    <row r="38" spans="1:62" ht="12.75">
      <c r="A38" s="131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210" t="s">
        <v>271</v>
      </c>
      <c r="Y38" s="211" t="s">
        <v>158</v>
      </c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</row>
    <row r="39" spans="1:62" ht="12.75">
      <c r="A39" s="131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210" t="s">
        <v>272</v>
      </c>
      <c r="Y39" s="211" t="s">
        <v>158</v>
      </c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</row>
    <row r="40" spans="1:62" ht="12.75">
      <c r="A40" s="131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210" t="s">
        <v>273</v>
      </c>
      <c r="Y40" s="211" t="s">
        <v>158</v>
      </c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</row>
    <row r="41" spans="1:62" ht="12.75">
      <c r="A41" s="131"/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210" t="s">
        <v>274</v>
      </c>
      <c r="Y41" s="211" t="s">
        <v>158</v>
      </c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</row>
    <row r="42" spans="1:62" ht="12.75">
      <c r="A42" s="131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210" t="s">
        <v>275</v>
      </c>
      <c r="Y42" s="211" t="s">
        <v>158</v>
      </c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</row>
    <row r="43" spans="1:62" ht="12.75">
      <c r="A43" s="131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210" t="s">
        <v>276</v>
      </c>
      <c r="Y43" s="211" t="s">
        <v>158</v>
      </c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</row>
    <row r="44" spans="1:62" ht="12.75">
      <c r="A44" s="131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210" t="s">
        <v>277</v>
      </c>
      <c r="Y44" s="211" t="s">
        <v>158</v>
      </c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</row>
    <row r="45" spans="1:62" ht="12.75">
      <c r="A45" s="131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210" t="s">
        <v>278</v>
      </c>
      <c r="Y45" s="211" t="s">
        <v>158</v>
      </c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</row>
    <row r="46" spans="1:62" ht="12.75">
      <c r="A46" s="131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210" t="s">
        <v>279</v>
      </c>
      <c r="Y46" s="211" t="s">
        <v>158</v>
      </c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</row>
    <row r="47" spans="1:62" ht="12.75">
      <c r="A47" s="131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210" t="s">
        <v>280</v>
      </c>
      <c r="Y47" s="211" t="s">
        <v>158</v>
      </c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</row>
    <row r="48" spans="1:62" ht="12.75">
      <c r="A48" s="13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210" t="s">
        <v>281</v>
      </c>
      <c r="Y48" s="211" t="s">
        <v>158</v>
      </c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</row>
    <row r="49" spans="1:62" ht="12.75">
      <c r="A49" s="131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210" t="s">
        <v>282</v>
      </c>
      <c r="Y49" s="211" t="s">
        <v>158</v>
      </c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</row>
    <row r="50" spans="1:62" ht="12.75">
      <c r="A50" s="131"/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210" t="s">
        <v>283</v>
      </c>
      <c r="Y50" s="211" t="s">
        <v>158</v>
      </c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</row>
    <row r="51" spans="1:62" ht="12.75">
      <c r="A51" s="131"/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</row>
    <row r="52" spans="1:62" ht="12.75">
      <c r="A52" s="131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</row>
    <row r="53" spans="1:62" ht="12.75">
      <c r="A53" s="131"/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>
        <v>1</v>
      </c>
      <c r="V53" s="131" t="s">
        <v>17</v>
      </c>
      <c r="W53" s="131"/>
      <c r="X53" s="21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</row>
    <row r="54" spans="1:62" ht="12.75">
      <c r="A54" s="131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 t="s">
        <v>18</v>
      </c>
      <c r="W54" s="131"/>
      <c r="X54" s="211" t="s">
        <v>19</v>
      </c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</row>
    <row r="55" spans="1:62" ht="12.75">
      <c r="A55" s="131"/>
      <c r="B55" s="131"/>
      <c r="C55" s="131"/>
      <c r="D55" s="131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 t="s">
        <v>20</v>
      </c>
      <c r="W55" s="131"/>
      <c r="X55" s="211" t="s">
        <v>21</v>
      </c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</row>
    <row r="56" spans="1:62" ht="12.75">
      <c r="A56" s="131"/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 t="s">
        <v>22</v>
      </c>
      <c r="W56" s="131"/>
      <c r="X56" s="211" t="s">
        <v>23</v>
      </c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</row>
    <row r="57" spans="1:62" ht="12.75">
      <c r="A57" s="131"/>
      <c r="B57" s="131"/>
      <c r="C57" s="131"/>
      <c r="D57" s="131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 t="s">
        <v>24</v>
      </c>
      <c r="W57" s="131"/>
      <c r="X57" s="211">
        <v>221145</v>
      </c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</row>
    <row r="58" spans="1:62" ht="12.75">
      <c r="A58" s="131"/>
      <c r="B58" s="131"/>
      <c r="C58" s="131"/>
      <c r="D58" s="131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 t="s">
        <v>25</v>
      </c>
      <c r="W58" s="131"/>
      <c r="X58" s="21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</row>
    <row r="59" spans="1:62" ht="12.75">
      <c r="A59" s="131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 t="s">
        <v>26</v>
      </c>
      <c r="W59" s="131"/>
      <c r="X59" s="21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</row>
    <row r="60" spans="1:62" ht="12.75">
      <c r="A60" s="131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 t="s">
        <v>27</v>
      </c>
      <c r="W60" s="131"/>
      <c r="X60" s="21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</row>
    <row r="61" spans="1:62" ht="12.75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 t="s">
        <v>28</v>
      </c>
      <c r="W61" s="131"/>
      <c r="X61" s="21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</row>
    <row r="62" spans="1:62" ht="12.75">
      <c r="A62" s="131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 t="s">
        <v>29</v>
      </c>
      <c r="W62" s="131"/>
      <c r="X62" s="21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</row>
    <row r="63" spans="1:62" ht="12.75">
      <c r="A63" s="131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 t="s">
        <v>30</v>
      </c>
      <c r="W63" s="131"/>
      <c r="X63" s="21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</row>
    <row r="64" spans="1:62" ht="12.75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 t="s">
        <v>31</v>
      </c>
      <c r="W64" s="131"/>
      <c r="X64" s="21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</row>
    <row r="65" spans="1:62" ht="12.75">
      <c r="A65" s="131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 t="s">
        <v>32</v>
      </c>
      <c r="W65" s="131"/>
      <c r="X65" s="21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</row>
    <row r="66" spans="1:62" ht="12.75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 t="s">
        <v>33</v>
      </c>
      <c r="W66" s="131"/>
      <c r="X66" s="211" t="s">
        <v>34</v>
      </c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</row>
    <row r="67" spans="1:62" ht="12.75">
      <c r="A67" s="131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 t="s">
        <v>35</v>
      </c>
      <c r="W67" s="131"/>
      <c r="X67" s="211" t="s">
        <v>36</v>
      </c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</row>
    <row r="68" spans="1:62" ht="12.75">
      <c r="A68" s="131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 t="s">
        <v>37</v>
      </c>
      <c r="W68" s="214">
        <v>42542</v>
      </c>
      <c r="X68" s="211" t="s">
        <v>38</v>
      </c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</row>
    <row r="69" spans="1:62" ht="12.75">
      <c r="A69" s="131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 t="s">
        <v>39</v>
      </c>
      <c r="W69" s="131" t="s">
        <v>40</v>
      </c>
      <c r="X69" s="211">
        <v>321256</v>
      </c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</row>
    <row r="70" spans="1:62" ht="12.75">
      <c r="A70" s="131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 t="s">
        <v>41</v>
      </c>
      <c r="W70" s="131"/>
      <c r="X70" s="21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</row>
    <row r="71" spans="1:62" ht="12.75">
      <c r="A71" s="131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 t="s">
        <v>42</v>
      </c>
      <c r="W71" s="131"/>
      <c r="X71" s="21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</row>
    <row r="72" spans="1:62" ht="12.75">
      <c r="A72" s="131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 t="s">
        <v>43</v>
      </c>
      <c r="W72" s="214"/>
      <c r="X72" s="21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</row>
    <row r="73" spans="1:62" ht="12.75">
      <c r="A73" s="131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 t="s">
        <v>44</v>
      </c>
      <c r="W73" s="131"/>
      <c r="X73" s="21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</row>
    <row r="74" spans="1:62" ht="12.75">
      <c r="A74" s="131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21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</row>
    <row r="75" spans="1:62" ht="12.75">
      <c r="A75" s="131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>
        <v>2</v>
      </c>
      <c r="V75" s="131" t="s">
        <v>17</v>
      </c>
      <c r="W75" s="131"/>
      <c r="X75" s="21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</row>
    <row r="76" spans="1:62" ht="12.75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 t="s">
        <v>18</v>
      </c>
      <c r="W76" s="131"/>
      <c r="X76" s="21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</row>
    <row r="77" spans="1:62" ht="12.75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 t="s">
        <v>20</v>
      </c>
      <c r="W77" s="131"/>
      <c r="X77" s="21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</row>
    <row r="78" spans="1:62" ht="12.75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 t="s">
        <v>22</v>
      </c>
      <c r="W78" s="131"/>
      <c r="X78" s="21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</row>
    <row r="79" spans="1:62" ht="12.75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 t="s">
        <v>24</v>
      </c>
      <c r="W79" s="131"/>
      <c r="X79" s="21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</row>
    <row r="80" spans="1:62" ht="12.75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 t="s">
        <v>25</v>
      </c>
      <c r="W80" s="131"/>
      <c r="X80" s="21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</row>
    <row r="81" spans="1:62" ht="12.75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 t="s">
        <v>26</v>
      </c>
      <c r="W81" s="131"/>
      <c r="X81" s="21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</row>
    <row r="82" spans="1:62" ht="12.75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 t="s">
        <v>27</v>
      </c>
      <c r="W82" s="131"/>
      <c r="X82" s="21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</row>
    <row r="83" spans="1:62" ht="12.75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 t="s">
        <v>28</v>
      </c>
      <c r="W83" s="131"/>
      <c r="X83" s="21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</row>
    <row r="84" spans="1:62" ht="12.75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 t="s">
        <v>29</v>
      </c>
      <c r="W84" s="131"/>
      <c r="X84" s="21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</row>
    <row r="85" spans="1:62" ht="12.75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 t="s">
        <v>30</v>
      </c>
      <c r="W85" s="131"/>
      <c r="X85" s="21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</row>
    <row r="86" spans="1:62" ht="12.75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 t="s">
        <v>31</v>
      </c>
      <c r="W86" s="131"/>
      <c r="X86" s="21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</row>
    <row r="87" spans="1:62" ht="12.75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 t="s">
        <v>32</v>
      </c>
      <c r="W87" s="131"/>
      <c r="X87" s="21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</row>
    <row r="88" spans="1:62" ht="12.75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 t="s">
        <v>33</v>
      </c>
      <c r="W88" s="131"/>
      <c r="X88" s="21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</row>
    <row r="89" spans="1:62" ht="12.75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 t="s">
        <v>35</v>
      </c>
      <c r="W89" s="131"/>
      <c r="X89" s="21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</row>
    <row r="90" spans="1:62" ht="12.75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 t="s">
        <v>37</v>
      </c>
      <c r="W90" s="214"/>
      <c r="X90" s="21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</row>
    <row r="91" spans="1:62" ht="12.75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 t="s">
        <v>39</v>
      </c>
      <c r="W91" s="131"/>
      <c r="X91" s="21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</row>
    <row r="92" spans="1:62" ht="12.75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 t="s">
        <v>41</v>
      </c>
      <c r="W92" s="131"/>
      <c r="X92" s="21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</row>
    <row r="93" spans="1:62" ht="12.75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 t="s">
        <v>42</v>
      </c>
      <c r="W93" s="131"/>
      <c r="X93" s="21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</row>
    <row r="94" spans="1:62" ht="12.75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 t="s">
        <v>43</v>
      </c>
      <c r="W94" s="214"/>
      <c r="X94" s="21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</row>
    <row r="95" spans="1:62" ht="12.75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 t="s">
        <v>44</v>
      </c>
      <c r="W95" s="131"/>
      <c r="X95" s="21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</row>
    <row r="96" spans="1:62" ht="12.75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21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</row>
    <row r="97" spans="1:62" ht="12.75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>
        <v>3</v>
      </c>
      <c r="V97" s="131" t="s">
        <v>17</v>
      </c>
      <c r="W97" s="131"/>
      <c r="X97" s="21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</row>
    <row r="98" spans="1:62" ht="12.75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 t="s">
        <v>18</v>
      </c>
      <c r="W98" s="131"/>
      <c r="X98" s="21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</row>
    <row r="99" spans="1:62" ht="12.75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 t="s">
        <v>20</v>
      </c>
      <c r="W99" s="131"/>
      <c r="X99" s="21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</row>
    <row r="100" spans="1:62" ht="12.75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 t="s">
        <v>22</v>
      </c>
      <c r="W100" s="131"/>
      <c r="X100" s="21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</row>
    <row r="101" spans="1:62" ht="12.75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 t="s">
        <v>24</v>
      </c>
      <c r="W101" s="131"/>
      <c r="X101" s="21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</row>
    <row r="102" spans="1:62" ht="12.75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 t="s">
        <v>25</v>
      </c>
      <c r="W102" s="131"/>
      <c r="X102" s="21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</row>
    <row r="103" spans="1:62" ht="12.75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 t="s">
        <v>26</v>
      </c>
      <c r="W103" s="131"/>
      <c r="X103" s="21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</row>
    <row r="104" spans="1:62" ht="12.75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 t="s">
        <v>27</v>
      </c>
      <c r="W104" s="131"/>
      <c r="X104" s="21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</row>
    <row r="105" spans="1:62" ht="12.75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 t="s">
        <v>28</v>
      </c>
      <c r="W105" s="131"/>
      <c r="X105" s="21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</row>
    <row r="106" spans="1:62" ht="12.75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 t="s">
        <v>29</v>
      </c>
      <c r="W106" s="131"/>
      <c r="X106" s="21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</row>
    <row r="107" spans="1:62" ht="12.75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 t="s">
        <v>30</v>
      </c>
      <c r="W107" s="131"/>
      <c r="X107" s="21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</row>
    <row r="108" spans="1:62" ht="12.75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 t="s">
        <v>31</v>
      </c>
      <c r="W108" s="131"/>
      <c r="X108" s="21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</row>
    <row r="109" spans="1:62" ht="12.75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 t="s">
        <v>32</v>
      </c>
      <c r="W109" s="131"/>
      <c r="X109" s="21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</row>
    <row r="110" spans="1:62" ht="12.75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 t="s">
        <v>33</v>
      </c>
      <c r="W110" s="131"/>
      <c r="X110" s="21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</row>
    <row r="111" spans="1:62" ht="12.75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 t="s">
        <v>35</v>
      </c>
      <c r="W111" s="131"/>
      <c r="X111" s="21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</row>
    <row r="112" spans="1:62" ht="12.75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 t="s">
        <v>37</v>
      </c>
      <c r="W112" s="214"/>
      <c r="X112" s="21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</row>
    <row r="113" spans="1:62" ht="12.75">
      <c r="A113" s="131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 t="s">
        <v>39</v>
      </c>
      <c r="W113" s="131"/>
      <c r="X113" s="21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</row>
    <row r="114" spans="1:62" ht="12.75">
      <c r="A114" s="131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 t="s">
        <v>41</v>
      </c>
      <c r="W114" s="131"/>
      <c r="X114" s="21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</row>
    <row r="115" spans="1:62" ht="12.75">
      <c r="A115" s="131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 t="s">
        <v>42</v>
      </c>
      <c r="W115" s="131"/>
      <c r="X115" s="21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</row>
    <row r="116" spans="1:62" ht="12.75">
      <c r="A116" s="131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 t="s">
        <v>43</v>
      </c>
      <c r="W116" s="214"/>
      <c r="X116" s="21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</row>
    <row r="117" spans="1:62" ht="12.75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 t="s">
        <v>44</v>
      </c>
      <c r="W117" s="131"/>
      <c r="X117" s="21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</row>
    <row r="118" spans="1:62" ht="12.75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21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</row>
    <row r="119" spans="1:62" ht="12.75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>
        <v>4</v>
      </c>
      <c r="V119" s="131" t="s">
        <v>17</v>
      </c>
      <c r="W119" s="131"/>
      <c r="X119" s="21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</row>
    <row r="120" spans="1:62" ht="12.75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 t="s">
        <v>18</v>
      </c>
      <c r="W120" s="131"/>
      <c r="X120" s="21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</row>
    <row r="121" spans="1:62" ht="12.75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 t="s">
        <v>20</v>
      </c>
      <c r="W121" s="131"/>
      <c r="X121" s="21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</row>
    <row r="122" spans="1:62" ht="12.75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 t="s">
        <v>22</v>
      </c>
      <c r="W122" s="131"/>
      <c r="X122" s="21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</row>
    <row r="123" spans="1:62" ht="12.75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 t="s">
        <v>24</v>
      </c>
      <c r="W123" s="131"/>
      <c r="X123" s="21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</row>
    <row r="124" spans="1:62" ht="12.75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 t="s">
        <v>25</v>
      </c>
      <c r="W124" s="131"/>
      <c r="X124" s="21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</row>
    <row r="125" spans="1:62" ht="12.75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 t="s">
        <v>26</v>
      </c>
      <c r="W125" s="131"/>
      <c r="X125" s="21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</row>
    <row r="126" spans="1:62" ht="12.75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 t="s">
        <v>27</v>
      </c>
      <c r="W126" s="131"/>
      <c r="X126" s="21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</row>
    <row r="127" spans="1:62" ht="12.75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 t="s">
        <v>28</v>
      </c>
      <c r="W127" s="131"/>
      <c r="X127" s="21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</row>
    <row r="128" spans="1:62" ht="12.75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 t="s">
        <v>29</v>
      </c>
      <c r="W128" s="131"/>
      <c r="X128" s="21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</row>
    <row r="129" spans="1:62" ht="12.75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 t="s">
        <v>30</v>
      </c>
      <c r="W129" s="131"/>
      <c r="X129" s="21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</row>
    <row r="130" spans="1:62" ht="12.75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 t="s">
        <v>31</v>
      </c>
      <c r="W130" s="131"/>
      <c r="X130" s="21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</row>
    <row r="131" spans="1:62" ht="12.75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 t="s">
        <v>32</v>
      </c>
      <c r="W131" s="131"/>
      <c r="X131" s="21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</row>
    <row r="132" spans="1:62" ht="12.75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 t="s">
        <v>33</v>
      </c>
      <c r="W132" s="131"/>
      <c r="X132" s="21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</row>
    <row r="133" spans="1:62" ht="12.75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 t="s">
        <v>35</v>
      </c>
      <c r="W133" s="131"/>
      <c r="X133" s="21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</row>
    <row r="134" spans="1:62" ht="12.75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 t="s">
        <v>37</v>
      </c>
      <c r="W134" s="214"/>
      <c r="X134" s="21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</row>
    <row r="135" spans="1:62" ht="12.75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 t="s">
        <v>39</v>
      </c>
      <c r="W135" s="131"/>
      <c r="X135" s="21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</row>
    <row r="136" spans="1:62" ht="12.75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 t="s">
        <v>41</v>
      </c>
      <c r="W136" s="131"/>
      <c r="X136" s="21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</row>
    <row r="137" spans="1:62" ht="12.75">
      <c r="A137" s="131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 t="s">
        <v>42</v>
      </c>
      <c r="W137" s="131"/>
      <c r="X137" s="21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</row>
    <row r="138" spans="1:62" ht="12.75">
      <c r="A138" s="131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 t="s">
        <v>43</v>
      </c>
      <c r="W138" s="214"/>
      <c r="X138" s="21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</row>
    <row r="139" spans="1:62" ht="12.75">
      <c r="A139" s="131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 t="s">
        <v>44</v>
      </c>
      <c r="W139" s="131"/>
      <c r="X139" s="21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</row>
    <row r="140" spans="1:62" ht="12.75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21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</row>
    <row r="141" spans="1:62" ht="12.75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>
        <v>5</v>
      </c>
      <c r="V141" s="131" t="s">
        <v>17</v>
      </c>
      <c r="W141" s="131"/>
      <c r="X141" s="21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</row>
    <row r="142" spans="1:62" ht="12.75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 t="s">
        <v>18</v>
      </c>
      <c r="W142" s="131"/>
      <c r="X142" s="21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</row>
    <row r="143" spans="1:62" ht="12.75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 t="s">
        <v>20</v>
      </c>
      <c r="W143" s="131"/>
      <c r="X143" s="21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</row>
    <row r="144" spans="1:62" ht="12.75">
      <c r="A144" s="131"/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 t="s">
        <v>22</v>
      </c>
      <c r="W144" s="131"/>
      <c r="X144" s="21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</row>
    <row r="145" spans="1:62" ht="12.75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 t="s">
        <v>24</v>
      </c>
      <c r="W145" s="131"/>
      <c r="X145" s="21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</row>
    <row r="146" spans="1:62" ht="12.75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 t="s">
        <v>25</v>
      </c>
      <c r="W146" s="131"/>
      <c r="X146" s="21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</row>
    <row r="147" spans="1:62" ht="12.75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 t="s">
        <v>26</v>
      </c>
      <c r="W147" s="131"/>
      <c r="X147" s="21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</row>
    <row r="148" spans="1:62" ht="12.75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 t="s">
        <v>27</v>
      </c>
      <c r="W148" s="131"/>
      <c r="X148" s="21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</row>
    <row r="149" spans="1:62" ht="12.75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 t="s">
        <v>28</v>
      </c>
      <c r="W149" s="131"/>
      <c r="X149" s="21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</row>
    <row r="150" spans="1:62" ht="12.75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 t="s">
        <v>29</v>
      </c>
      <c r="W150" s="131"/>
      <c r="X150" s="21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</row>
    <row r="151" spans="1:62" ht="12.75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 t="s">
        <v>30</v>
      </c>
      <c r="W151" s="131"/>
      <c r="X151" s="21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</row>
    <row r="152" spans="1:62" ht="12.75">
      <c r="A152" s="131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 t="s">
        <v>31</v>
      </c>
      <c r="W152" s="131"/>
      <c r="X152" s="21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</row>
    <row r="153" spans="1:62" ht="12.75">
      <c r="A153" s="131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 t="s">
        <v>32</v>
      </c>
      <c r="W153" s="131"/>
      <c r="X153" s="21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</row>
    <row r="154" spans="1:62" ht="12.75">
      <c r="A154" s="131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 t="s">
        <v>33</v>
      </c>
      <c r="W154" s="131"/>
      <c r="X154" s="21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</row>
    <row r="155" spans="1:62" ht="12.75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 t="s">
        <v>35</v>
      </c>
      <c r="W155" s="131"/>
      <c r="X155" s="21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</row>
    <row r="156" spans="1:62" ht="12.75">
      <c r="A156" s="131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 t="s">
        <v>37</v>
      </c>
      <c r="W156" s="214"/>
      <c r="X156" s="21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</row>
    <row r="157" spans="1:62" ht="12.75">
      <c r="A157" s="131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 t="s">
        <v>39</v>
      </c>
      <c r="W157" s="131"/>
      <c r="X157" s="21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</row>
    <row r="158" spans="1:62" ht="12.75">
      <c r="A158" s="131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 t="s">
        <v>41</v>
      </c>
      <c r="W158" s="131"/>
      <c r="X158" s="21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</row>
    <row r="159" spans="1:62" ht="12.75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 t="s">
        <v>42</v>
      </c>
      <c r="W159" s="131"/>
      <c r="X159" s="21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</row>
    <row r="160" spans="1:62" ht="12.75">
      <c r="A160" s="131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 t="s">
        <v>43</v>
      </c>
      <c r="W160" s="214"/>
      <c r="X160" s="21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</row>
    <row r="161" spans="1:62" ht="12.75">
      <c r="A161" s="131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 t="s">
        <v>44</v>
      </c>
      <c r="W161" s="131"/>
      <c r="X161" s="21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</row>
    <row r="162" spans="1:62" ht="12.75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21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</row>
    <row r="163" spans="1:62" ht="12.75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>
        <v>6</v>
      </c>
      <c r="V163" s="131" t="s">
        <v>17</v>
      </c>
      <c r="W163" s="131"/>
      <c r="X163" s="21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</row>
    <row r="164" spans="1:62" ht="12.75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 t="s">
        <v>18</v>
      </c>
      <c r="W164" s="131"/>
      <c r="X164" s="21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</row>
    <row r="165" spans="1:62" ht="12.75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 t="s">
        <v>20</v>
      </c>
      <c r="W165" s="131"/>
      <c r="X165" s="21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</row>
    <row r="166" spans="1:62" ht="12.75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 t="s">
        <v>22</v>
      </c>
      <c r="W166" s="131"/>
      <c r="X166" s="21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</row>
    <row r="167" spans="1:62" ht="12.75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 t="s">
        <v>24</v>
      </c>
      <c r="W167" s="131"/>
      <c r="X167" s="21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</row>
    <row r="168" spans="1:62" ht="12.75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 t="s">
        <v>25</v>
      </c>
      <c r="W168" s="131"/>
      <c r="X168" s="21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</row>
    <row r="169" spans="1:62" ht="12.75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 t="s">
        <v>26</v>
      </c>
      <c r="W169" s="131"/>
      <c r="X169" s="21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</row>
    <row r="170" spans="1:62" ht="12.75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 t="s">
        <v>27</v>
      </c>
      <c r="W170" s="131"/>
      <c r="X170" s="21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</row>
    <row r="171" spans="1:62" ht="12.75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 t="s">
        <v>28</v>
      </c>
      <c r="W171" s="131"/>
      <c r="X171" s="21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</row>
    <row r="172" spans="1:62" ht="12.75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 t="s">
        <v>29</v>
      </c>
      <c r="W172" s="131"/>
      <c r="X172" s="21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</row>
    <row r="173" spans="1:62" ht="12.75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 t="s">
        <v>30</v>
      </c>
      <c r="W173" s="131"/>
      <c r="X173" s="21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</row>
    <row r="174" spans="1:62" ht="12.75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 t="s">
        <v>31</v>
      </c>
      <c r="W174" s="131"/>
      <c r="X174" s="21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</row>
    <row r="175" spans="1:62" ht="12.75">
      <c r="A175" s="131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 t="s">
        <v>32</v>
      </c>
      <c r="W175" s="131"/>
      <c r="X175" s="21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</row>
    <row r="176" spans="1:62" ht="12.75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 t="s">
        <v>33</v>
      </c>
      <c r="W176" s="131"/>
      <c r="X176" s="21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</row>
    <row r="177" spans="1:62" ht="12.75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 t="s">
        <v>35</v>
      </c>
      <c r="W177" s="131"/>
      <c r="X177" s="21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</row>
    <row r="178" spans="1:62" ht="12.75">
      <c r="A178" s="131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 t="s">
        <v>37</v>
      </c>
      <c r="W178" s="214"/>
      <c r="X178" s="21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</row>
    <row r="179" spans="1:62" ht="12.75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 t="s">
        <v>39</v>
      </c>
      <c r="W179" s="131"/>
      <c r="X179" s="21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</row>
    <row r="180" spans="1:62" ht="12.75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 t="s">
        <v>41</v>
      </c>
      <c r="W180" s="131"/>
      <c r="X180" s="21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</row>
    <row r="181" spans="1:62" ht="12.75">
      <c r="A181" s="131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 t="s">
        <v>42</v>
      </c>
      <c r="W181" s="131"/>
      <c r="X181" s="21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</row>
    <row r="182" spans="1:62" ht="12.75">
      <c r="A182" s="131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 t="s">
        <v>43</v>
      </c>
      <c r="W182" s="214"/>
      <c r="X182" s="21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</row>
    <row r="183" spans="1:62" ht="12.75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 t="s">
        <v>44</v>
      </c>
      <c r="W183" s="131"/>
      <c r="X183" s="21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</row>
    <row r="184" spans="1:62" ht="12.75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21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</row>
    <row r="185" spans="1:62" ht="12.75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>
        <v>7</v>
      </c>
      <c r="V185" s="131" t="s">
        <v>17</v>
      </c>
      <c r="W185" s="131"/>
      <c r="X185" s="21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</row>
    <row r="186" spans="1:62" ht="12.75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 t="s">
        <v>18</v>
      </c>
      <c r="W186" s="131"/>
      <c r="X186" s="21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</row>
    <row r="187" spans="1:62" ht="12.75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 t="s">
        <v>20</v>
      </c>
      <c r="W187" s="131"/>
      <c r="X187" s="21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</row>
    <row r="188" spans="1:62" ht="12.75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 t="s">
        <v>22</v>
      </c>
      <c r="W188" s="131"/>
      <c r="X188" s="21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</row>
    <row r="189" spans="1:62" ht="12.75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 t="s">
        <v>24</v>
      </c>
      <c r="W189" s="131"/>
      <c r="X189" s="21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</row>
    <row r="190" spans="1:62" ht="12.75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 t="s">
        <v>25</v>
      </c>
      <c r="W190" s="131"/>
      <c r="X190" s="21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</row>
    <row r="191" spans="1:62" ht="12.75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 t="s">
        <v>26</v>
      </c>
      <c r="W191" s="131"/>
      <c r="X191" s="21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</row>
    <row r="192" spans="1:62" ht="12.75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 t="s">
        <v>27</v>
      </c>
      <c r="W192" s="131"/>
      <c r="X192" s="21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</row>
    <row r="193" spans="1:62" ht="12.75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 t="s">
        <v>28</v>
      </c>
      <c r="W193" s="131"/>
      <c r="X193" s="21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</row>
    <row r="194" spans="1:62" ht="12.75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 t="s">
        <v>29</v>
      </c>
      <c r="W194" s="131"/>
      <c r="X194" s="21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</row>
    <row r="195" spans="1:62" ht="12.75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 t="s">
        <v>30</v>
      </c>
      <c r="W195" s="131"/>
      <c r="X195" s="21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</row>
    <row r="196" spans="1:62" ht="12.75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 t="s">
        <v>31</v>
      </c>
      <c r="W196" s="131"/>
      <c r="X196" s="21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</row>
    <row r="197" spans="1:62" ht="12.75">
      <c r="A197" s="131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 t="s">
        <v>32</v>
      </c>
      <c r="W197" s="131"/>
      <c r="X197" s="21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</row>
    <row r="198" spans="1:62" ht="12.75">
      <c r="A198" s="131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 t="s">
        <v>33</v>
      </c>
      <c r="W198" s="131"/>
      <c r="X198" s="21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</row>
    <row r="199" spans="1:62" ht="12.75">
      <c r="A199" s="131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 t="s">
        <v>35</v>
      </c>
      <c r="W199" s="131"/>
      <c r="X199" s="21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</row>
    <row r="200" spans="1:62" ht="12.75">
      <c r="A200" s="131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 t="s">
        <v>37</v>
      </c>
      <c r="W200" s="214"/>
      <c r="X200" s="21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</row>
    <row r="201" spans="1:62" ht="12.75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 t="s">
        <v>39</v>
      </c>
      <c r="W201" s="131"/>
      <c r="X201" s="21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</row>
    <row r="202" spans="1:62" ht="12.75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 t="s">
        <v>41</v>
      </c>
      <c r="W202" s="131"/>
      <c r="X202" s="21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</row>
    <row r="203" spans="1:62" ht="12.75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 t="s">
        <v>42</v>
      </c>
      <c r="W203" s="131"/>
      <c r="X203" s="21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</row>
    <row r="204" spans="1:62" ht="12.75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 t="s">
        <v>43</v>
      </c>
      <c r="W204" s="214"/>
      <c r="X204" s="21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</row>
    <row r="205" spans="1:62" ht="12.75">
      <c r="A205" s="131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 t="s">
        <v>44</v>
      </c>
      <c r="W205" s="131"/>
      <c r="X205" s="21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</row>
    <row r="206" spans="1:62" ht="12.75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21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</row>
    <row r="207" spans="1:62" ht="12.75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>
        <v>8</v>
      </c>
      <c r="V207" s="131" t="s">
        <v>17</v>
      </c>
      <c r="W207" s="131"/>
      <c r="X207" s="21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</row>
    <row r="208" spans="1:62" ht="12.75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 t="s">
        <v>18</v>
      </c>
      <c r="W208" s="131"/>
      <c r="X208" s="21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</row>
    <row r="209" spans="1:62" ht="12.75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 t="s">
        <v>20</v>
      </c>
      <c r="W209" s="131"/>
      <c r="X209" s="21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</row>
    <row r="210" spans="1:62" ht="12.75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 t="s">
        <v>22</v>
      </c>
      <c r="W210" s="131"/>
      <c r="X210" s="21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</row>
    <row r="211" spans="1:62" ht="12.75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 t="s">
        <v>24</v>
      </c>
      <c r="W211" s="131"/>
      <c r="X211" s="21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</row>
    <row r="212" spans="1:62" ht="12.75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 t="s">
        <v>25</v>
      </c>
      <c r="W212" s="131"/>
      <c r="X212" s="21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</row>
    <row r="213" spans="1:62" ht="12.75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 t="s">
        <v>26</v>
      </c>
      <c r="W213" s="131"/>
      <c r="X213" s="21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</row>
    <row r="214" spans="1:62" ht="12.75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 t="s">
        <v>27</v>
      </c>
      <c r="W214" s="131"/>
      <c r="X214" s="21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</row>
    <row r="215" spans="1:62" ht="12.75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 t="s">
        <v>28</v>
      </c>
      <c r="W215" s="131"/>
      <c r="X215" s="21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</row>
    <row r="216" spans="1:62" ht="12.75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 t="s">
        <v>29</v>
      </c>
      <c r="W216" s="131"/>
      <c r="X216" s="21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</row>
    <row r="217" spans="1:62" ht="12.75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 t="s">
        <v>30</v>
      </c>
      <c r="W217" s="131"/>
      <c r="X217" s="21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</row>
    <row r="218" spans="1:62" ht="12.75">
      <c r="A218" s="131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 t="s">
        <v>31</v>
      </c>
      <c r="W218" s="131"/>
      <c r="X218" s="21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</row>
    <row r="219" spans="1:62" ht="12.75">
      <c r="A219" s="131"/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 t="s">
        <v>32</v>
      </c>
      <c r="W219" s="131"/>
      <c r="X219" s="21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</row>
    <row r="220" spans="1:62" ht="12.75">
      <c r="A220" s="131"/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 t="s">
        <v>33</v>
      </c>
      <c r="W220" s="131"/>
      <c r="X220" s="21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</row>
    <row r="221" spans="1:62" ht="12.75">
      <c r="A221" s="131"/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 t="s">
        <v>35</v>
      </c>
      <c r="W221" s="131"/>
      <c r="X221" s="21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</row>
    <row r="222" spans="1:62" ht="12.75">
      <c r="A222" s="131"/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 t="s">
        <v>37</v>
      </c>
      <c r="W222" s="214"/>
      <c r="X222" s="21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</row>
    <row r="223" spans="1:62" ht="12.75">
      <c r="A223" s="131"/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 t="s">
        <v>39</v>
      </c>
      <c r="W223" s="131"/>
      <c r="X223" s="21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</row>
    <row r="224" spans="1:62" ht="12.75">
      <c r="A224" s="131"/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 t="s">
        <v>41</v>
      </c>
      <c r="W224" s="131"/>
      <c r="X224" s="21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</row>
    <row r="225" spans="1:62" ht="12.75">
      <c r="A225" s="131"/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 t="s">
        <v>42</v>
      </c>
      <c r="W225" s="131"/>
      <c r="X225" s="21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</row>
    <row r="226" spans="1:62" ht="12.75">
      <c r="A226" s="131"/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 t="s">
        <v>43</v>
      </c>
      <c r="W226" s="214"/>
      <c r="X226" s="21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</row>
    <row r="227" spans="1:62" ht="12.75">
      <c r="A227" s="131"/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 t="s">
        <v>44</v>
      </c>
      <c r="W227" s="131"/>
      <c r="X227" s="21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</row>
    <row r="228" spans="1:62" ht="12.75">
      <c r="A228" s="131"/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21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</row>
    <row r="229" spans="1:62" ht="12.75">
      <c r="A229" s="131"/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>
        <v>9</v>
      </c>
      <c r="V229" s="131" t="s">
        <v>17</v>
      </c>
      <c r="W229" s="131"/>
      <c r="X229" s="21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</row>
    <row r="230" spans="1:62" ht="12.75">
      <c r="A230" s="131"/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 t="s">
        <v>18</v>
      </c>
      <c r="W230" s="131"/>
      <c r="X230" s="21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</row>
    <row r="231" spans="1:62" ht="12.75">
      <c r="A231" s="131"/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 t="s">
        <v>20</v>
      </c>
      <c r="W231" s="131"/>
      <c r="X231" s="21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</row>
    <row r="232" spans="1:62" ht="12.75">
      <c r="A232" s="131"/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 t="s">
        <v>22</v>
      </c>
      <c r="W232" s="131"/>
      <c r="X232" s="21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</row>
    <row r="233" spans="1:62" ht="12.75">
      <c r="A233" s="131"/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 t="s">
        <v>24</v>
      </c>
      <c r="W233" s="131"/>
      <c r="X233" s="21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</row>
    <row r="234" spans="1:62" ht="12.75">
      <c r="A234" s="131"/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 t="s">
        <v>25</v>
      </c>
      <c r="W234" s="131"/>
      <c r="X234" s="21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</row>
    <row r="235" spans="1:62" ht="12.75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 t="s">
        <v>26</v>
      </c>
      <c r="W235" s="131"/>
      <c r="X235" s="21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</row>
    <row r="236" spans="1:62" ht="12.75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 t="s">
        <v>27</v>
      </c>
      <c r="W236" s="131"/>
      <c r="X236" s="21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</row>
    <row r="237" spans="1:62" ht="12.75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 t="s">
        <v>28</v>
      </c>
      <c r="W237" s="131"/>
      <c r="X237" s="21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</row>
    <row r="238" spans="1:62" ht="12.75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 t="s">
        <v>29</v>
      </c>
      <c r="W238" s="131"/>
      <c r="X238" s="21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</row>
    <row r="239" spans="1:62" ht="12.75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 t="s">
        <v>30</v>
      </c>
      <c r="W239" s="131"/>
      <c r="X239" s="21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</row>
    <row r="240" spans="1:62" ht="12.75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 t="s">
        <v>31</v>
      </c>
      <c r="W240" s="131"/>
      <c r="X240" s="21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</row>
    <row r="241" spans="1:62" ht="12.75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 t="s">
        <v>32</v>
      </c>
      <c r="W241" s="131"/>
      <c r="X241" s="21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</row>
    <row r="242" spans="1:62" ht="12.75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 t="s">
        <v>33</v>
      </c>
      <c r="W242" s="131"/>
      <c r="X242" s="21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</row>
    <row r="243" spans="1:62" ht="12.75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 t="s">
        <v>35</v>
      </c>
      <c r="W243" s="131"/>
      <c r="X243" s="21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</row>
    <row r="244" spans="1:62" ht="12.75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 t="s">
        <v>37</v>
      </c>
      <c r="W244" s="214"/>
      <c r="X244" s="21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</row>
    <row r="245" spans="1:62" ht="12.75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 t="s">
        <v>39</v>
      </c>
      <c r="W245" s="131"/>
      <c r="X245" s="21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</row>
    <row r="246" spans="1:62" ht="12.75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 t="s">
        <v>41</v>
      </c>
      <c r="W246" s="131"/>
      <c r="X246" s="21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</row>
    <row r="247" spans="1:62" ht="12.75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 t="s">
        <v>42</v>
      </c>
      <c r="W247" s="131"/>
      <c r="X247" s="21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</row>
    <row r="248" spans="1:62" ht="12.75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 t="s">
        <v>43</v>
      </c>
      <c r="W248" s="214"/>
      <c r="X248" s="21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</row>
    <row r="249" spans="1:62" ht="12.75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 t="s">
        <v>44</v>
      </c>
      <c r="W249" s="131"/>
      <c r="X249" s="21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</row>
    <row r="250" spans="1:62" ht="12.75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21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</row>
    <row r="251" spans="1:62" ht="12.75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>
        <v>10</v>
      </c>
      <c r="V251" s="131" t="s">
        <v>17</v>
      </c>
      <c r="W251" s="131"/>
      <c r="X251" s="21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</row>
    <row r="252" spans="1:62" ht="12.75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 t="s">
        <v>18</v>
      </c>
      <c r="W252" s="131"/>
      <c r="X252" s="21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</row>
    <row r="253" spans="1:62" ht="12.75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 t="s">
        <v>20</v>
      </c>
      <c r="W253" s="131"/>
      <c r="X253" s="21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</row>
    <row r="254" spans="1:62" ht="12.75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 t="s">
        <v>22</v>
      </c>
      <c r="W254" s="131"/>
      <c r="X254" s="21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</row>
    <row r="255" spans="1:62" ht="12.75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 t="s">
        <v>24</v>
      </c>
      <c r="W255" s="131"/>
      <c r="X255" s="21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</row>
    <row r="256" spans="1:62" ht="12.75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 t="s">
        <v>25</v>
      </c>
      <c r="W256" s="131"/>
      <c r="X256" s="21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</row>
    <row r="257" spans="1:62" ht="12.75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 t="s">
        <v>26</v>
      </c>
      <c r="W257" s="131"/>
      <c r="X257" s="21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</row>
    <row r="258" spans="1:62" ht="12.75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 t="s">
        <v>27</v>
      </c>
      <c r="W258" s="131"/>
      <c r="X258" s="21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</row>
    <row r="259" spans="1:62" ht="12.75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 t="s">
        <v>28</v>
      </c>
      <c r="W259" s="131"/>
      <c r="X259" s="21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</row>
    <row r="260" spans="1:62" ht="12.75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 t="s">
        <v>29</v>
      </c>
      <c r="W260" s="131"/>
      <c r="X260" s="21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</row>
    <row r="261" spans="1:62" ht="12.75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 t="s">
        <v>30</v>
      </c>
      <c r="W261" s="131"/>
      <c r="X261" s="21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</row>
    <row r="262" spans="1:62" ht="12.75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 t="s">
        <v>31</v>
      </c>
      <c r="W262" s="131"/>
      <c r="X262" s="21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</row>
    <row r="263" spans="1:62" ht="12.75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 t="s">
        <v>32</v>
      </c>
      <c r="W263" s="131"/>
      <c r="X263" s="21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</row>
    <row r="264" spans="1:62" ht="12.75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 t="s">
        <v>33</v>
      </c>
      <c r="W264" s="131"/>
      <c r="X264" s="21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</row>
    <row r="265" spans="1:62" ht="12.75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 t="s">
        <v>35</v>
      </c>
      <c r="W265" s="131"/>
      <c r="X265" s="21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</row>
    <row r="266" spans="1:62" ht="12.75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 t="s">
        <v>37</v>
      </c>
      <c r="W266" s="214"/>
      <c r="X266" s="21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</row>
    <row r="267" spans="1:62" ht="12.75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 t="s">
        <v>39</v>
      </c>
      <c r="W267" s="131"/>
      <c r="X267" s="21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</row>
    <row r="268" spans="1:62" ht="12.75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 t="s">
        <v>41</v>
      </c>
      <c r="W268" s="131"/>
      <c r="X268" s="21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</row>
    <row r="269" spans="1:62" ht="12.75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 t="s">
        <v>42</v>
      </c>
      <c r="W269" s="131"/>
      <c r="X269" s="21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</row>
    <row r="270" spans="1:62" ht="12.75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 t="s">
        <v>43</v>
      </c>
      <c r="W270" s="214"/>
      <c r="X270" s="21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</row>
    <row r="271" spans="1:62" ht="12.75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 t="s">
        <v>44</v>
      </c>
      <c r="W271" s="131"/>
      <c r="X271" s="21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</row>
    <row r="272" spans="1:62" ht="12.75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21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</row>
    <row r="273" spans="1:62" ht="12.75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>
        <v>11</v>
      </c>
      <c r="V273" s="131" t="s">
        <v>17</v>
      </c>
      <c r="W273" s="131"/>
      <c r="X273" s="21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</row>
    <row r="274" spans="1:62" ht="12.75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 t="s">
        <v>18</v>
      </c>
      <c r="W274" s="131"/>
      <c r="X274" s="21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</row>
    <row r="275" spans="1:62" ht="12.75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 t="s">
        <v>20</v>
      </c>
      <c r="W275" s="131"/>
      <c r="X275" s="21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</row>
    <row r="276" spans="1:62" ht="12.75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 t="s">
        <v>22</v>
      </c>
      <c r="W276" s="131"/>
      <c r="X276" s="21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</row>
    <row r="277" spans="1:62" ht="12.75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 t="s">
        <v>24</v>
      </c>
      <c r="W277" s="131"/>
      <c r="X277" s="21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</row>
    <row r="278" spans="1:62" ht="12.75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 t="s">
        <v>25</v>
      </c>
      <c r="W278" s="131"/>
      <c r="X278" s="21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</row>
    <row r="279" spans="1:62" ht="12.75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 t="s">
        <v>26</v>
      </c>
      <c r="W279" s="131"/>
      <c r="X279" s="21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</row>
    <row r="280" spans="1:62" ht="12.75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 t="s">
        <v>27</v>
      </c>
      <c r="W280" s="131"/>
      <c r="X280" s="21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</row>
    <row r="281" spans="1:62" ht="12.75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 t="s">
        <v>28</v>
      </c>
      <c r="W281" s="131"/>
      <c r="X281" s="21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</row>
    <row r="282" spans="1:62" ht="12.75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 t="s">
        <v>29</v>
      </c>
      <c r="W282" s="131"/>
      <c r="X282" s="21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</row>
    <row r="283" spans="1:62" ht="12.75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 t="s">
        <v>30</v>
      </c>
      <c r="W283" s="131"/>
      <c r="X283" s="21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</row>
    <row r="284" spans="1:62" ht="12.75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 t="s">
        <v>31</v>
      </c>
      <c r="W284" s="131"/>
      <c r="X284" s="21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</row>
    <row r="285" spans="1:62" ht="12.75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 t="s">
        <v>32</v>
      </c>
      <c r="W285" s="131"/>
      <c r="X285" s="21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</row>
    <row r="286" spans="1:62" ht="12.75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 t="s">
        <v>33</v>
      </c>
      <c r="W286" s="131"/>
      <c r="X286" s="21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</row>
    <row r="287" spans="1:62" ht="12.75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 t="s">
        <v>35</v>
      </c>
      <c r="W287" s="131"/>
      <c r="X287" s="21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</row>
    <row r="288" spans="1:62" ht="12.75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 t="s">
        <v>37</v>
      </c>
      <c r="W288" s="214"/>
      <c r="X288" s="21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</row>
    <row r="289" spans="1:62" ht="12.75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 t="s">
        <v>39</v>
      </c>
      <c r="W289" s="131"/>
      <c r="X289" s="21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</row>
    <row r="290" spans="1:62" ht="12.75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 t="s">
        <v>41</v>
      </c>
      <c r="W290" s="131"/>
      <c r="X290" s="21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</row>
    <row r="291" spans="1:62" ht="12.75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 t="s">
        <v>42</v>
      </c>
      <c r="W291" s="131"/>
      <c r="X291" s="21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</row>
    <row r="292" spans="1:62" ht="12.75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 t="s">
        <v>43</v>
      </c>
      <c r="W292" s="214"/>
      <c r="X292" s="21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</row>
    <row r="293" spans="1:62" ht="12.75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 t="s">
        <v>44</v>
      </c>
      <c r="W293" s="131"/>
      <c r="X293" s="21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</row>
    <row r="294" spans="1:62" ht="12.75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21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</row>
    <row r="295" spans="1:62" ht="12.75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>
        <v>12</v>
      </c>
      <c r="V295" s="131" t="s">
        <v>17</v>
      </c>
      <c r="W295" s="131"/>
      <c r="X295" s="21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</row>
    <row r="296" spans="1:62" ht="12.75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 t="s">
        <v>18</v>
      </c>
      <c r="W296" s="131"/>
      <c r="X296" s="21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</row>
    <row r="297" spans="1:62" ht="12.75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 t="s">
        <v>20</v>
      </c>
      <c r="W297" s="131"/>
      <c r="X297" s="21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</row>
    <row r="298" spans="1:62" ht="12.75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 t="s">
        <v>22</v>
      </c>
      <c r="W298" s="131"/>
      <c r="X298" s="21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</row>
    <row r="299" spans="1:62" ht="12.75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 t="s">
        <v>24</v>
      </c>
      <c r="W299" s="131"/>
      <c r="X299" s="21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</row>
    <row r="300" spans="1:62" ht="12.75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 t="s">
        <v>25</v>
      </c>
      <c r="W300" s="131"/>
      <c r="X300" s="21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</row>
    <row r="301" spans="1:62" ht="12.75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 t="s">
        <v>26</v>
      </c>
      <c r="W301" s="131"/>
      <c r="X301" s="21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</row>
    <row r="302" spans="1:62" ht="12.75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 t="s">
        <v>27</v>
      </c>
      <c r="W302" s="131"/>
      <c r="X302" s="21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</row>
    <row r="303" spans="1:62" ht="12.75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 t="s">
        <v>28</v>
      </c>
      <c r="W303" s="131"/>
      <c r="X303" s="21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</row>
    <row r="304" spans="1:62" ht="12.75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 t="s">
        <v>29</v>
      </c>
      <c r="W304" s="131"/>
      <c r="X304" s="21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</row>
    <row r="305" spans="1:62" ht="12.75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 t="s">
        <v>30</v>
      </c>
      <c r="W305" s="131"/>
      <c r="X305" s="21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</row>
    <row r="306" spans="1:62" ht="12.75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 t="s">
        <v>31</v>
      </c>
      <c r="W306" s="131"/>
      <c r="X306" s="21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</row>
    <row r="307" spans="1:62" ht="12.75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 t="s">
        <v>32</v>
      </c>
      <c r="W307" s="131"/>
      <c r="X307" s="21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</row>
    <row r="308" spans="1:62" ht="12.75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 t="s">
        <v>33</v>
      </c>
      <c r="W308" s="131"/>
      <c r="X308" s="21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</row>
    <row r="309" spans="1:62" ht="12.75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 t="s">
        <v>35</v>
      </c>
      <c r="W309" s="131"/>
      <c r="X309" s="21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</row>
    <row r="310" spans="1:62" ht="12.75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 t="s">
        <v>37</v>
      </c>
      <c r="W310" s="214"/>
      <c r="X310" s="21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</row>
    <row r="311" spans="1:62" ht="12.75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 t="s">
        <v>39</v>
      </c>
      <c r="W311" s="131"/>
      <c r="X311" s="21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</row>
    <row r="312" spans="1:62" ht="12.75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 t="s">
        <v>41</v>
      </c>
      <c r="W312" s="131"/>
      <c r="X312" s="21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</row>
    <row r="313" spans="1:62" ht="12.75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 t="s">
        <v>42</v>
      </c>
      <c r="W313" s="131"/>
      <c r="X313" s="21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</row>
    <row r="314" spans="1:62" ht="12.75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 t="s">
        <v>43</v>
      </c>
      <c r="W314" s="214"/>
      <c r="X314" s="21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</row>
    <row r="315" spans="1:62" ht="12.75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 t="s">
        <v>44</v>
      </c>
      <c r="W315" s="131"/>
      <c r="X315" s="21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</row>
    <row r="316" spans="1:62" ht="12.75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21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</row>
    <row r="317" spans="1:62" ht="12.75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>
        <v>13</v>
      </c>
      <c r="V317" s="131" t="s">
        <v>17</v>
      </c>
      <c r="W317" s="131"/>
      <c r="X317" s="21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</row>
    <row r="318" spans="1:62" ht="12.75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 t="s">
        <v>18</v>
      </c>
      <c r="W318" s="131"/>
      <c r="X318" s="21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</row>
    <row r="319" spans="1:62" ht="12.75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 t="s">
        <v>20</v>
      </c>
      <c r="W319" s="131"/>
      <c r="X319" s="21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</row>
    <row r="320" spans="1:62" ht="12.75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 t="s">
        <v>22</v>
      </c>
      <c r="W320" s="131"/>
      <c r="X320" s="21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</row>
    <row r="321" spans="1:62" ht="12.75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 t="s">
        <v>24</v>
      </c>
      <c r="W321" s="131"/>
      <c r="X321" s="21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</row>
    <row r="322" spans="1:62" ht="12.75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 t="s">
        <v>25</v>
      </c>
      <c r="W322" s="131"/>
      <c r="X322" s="21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</row>
    <row r="323" spans="1:62" ht="12.75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 t="s">
        <v>26</v>
      </c>
      <c r="W323" s="131"/>
      <c r="X323" s="21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</row>
    <row r="324" spans="1:62" ht="12.75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 t="s">
        <v>27</v>
      </c>
      <c r="W324" s="131"/>
      <c r="X324" s="21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</row>
    <row r="325" spans="1:62" ht="12.75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 t="s">
        <v>28</v>
      </c>
      <c r="W325" s="131"/>
      <c r="X325" s="21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</row>
    <row r="326" spans="1:62" ht="12.75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 t="s">
        <v>29</v>
      </c>
      <c r="W326" s="131"/>
      <c r="X326" s="21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</row>
    <row r="327" spans="1:62" ht="12.75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 t="s">
        <v>30</v>
      </c>
      <c r="W327" s="131"/>
      <c r="X327" s="21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</row>
    <row r="328" spans="1:62" ht="12.75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 t="s">
        <v>31</v>
      </c>
      <c r="W328" s="131"/>
      <c r="X328" s="21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</row>
    <row r="329" spans="1:62" ht="12.75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 t="s">
        <v>32</v>
      </c>
      <c r="W329" s="131"/>
      <c r="X329" s="21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</row>
    <row r="330" spans="1:62" ht="12.75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 t="s">
        <v>33</v>
      </c>
      <c r="W330" s="131"/>
      <c r="X330" s="21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</row>
    <row r="331" spans="1:62" ht="12.75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 t="s">
        <v>35</v>
      </c>
      <c r="W331" s="131"/>
      <c r="X331" s="21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</row>
    <row r="332" spans="1:62" ht="12.75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 t="s">
        <v>37</v>
      </c>
      <c r="W332" s="214"/>
      <c r="X332" s="21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</row>
    <row r="333" spans="1:62" ht="12.75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 t="s">
        <v>39</v>
      </c>
      <c r="W333" s="131"/>
      <c r="X333" s="21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</row>
    <row r="334" spans="1:62" ht="12.75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 t="s">
        <v>41</v>
      </c>
      <c r="W334" s="131"/>
      <c r="X334" s="21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</row>
    <row r="335" spans="1:62" ht="12.75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 t="s">
        <v>42</v>
      </c>
      <c r="W335" s="131"/>
      <c r="X335" s="21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</row>
    <row r="336" spans="1:62" ht="12.75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 t="s">
        <v>43</v>
      </c>
      <c r="W336" s="214"/>
      <c r="X336" s="21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</row>
    <row r="337" spans="1:62" ht="12.75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 t="s">
        <v>44</v>
      </c>
      <c r="W337" s="131"/>
      <c r="X337" s="21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</row>
    <row r="338" spans="1:62" ht="12.75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21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</row>
    <row r="339" spans="1:62" ht="12.75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>
        <v>14</v>
      </c>
      <c r="V339" s="131" t="s">
        <v>17</v>
      </c>
      <c r="W339" s="131"/>
      <c r="X339" s="21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</row>
    <row r="340" spans="1:62" ht="12.75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 t="s">
        <v>18</v>
      </c>
      <c r="W340" s="131"/>
      <c r="X340" s="21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</row>
    <row r="341" spans="1:62" ht="12.75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 t="s">
        <v>20</v>
      </c>
      <c r="W341" s="131"/>
      <c r="X341" s="21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</row>
    <row r="342" spans="1:62" ht="12.75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 t="s">
        <v>22</v>
      </c>
      <c r="W342" s="131"/>
      <c r="X342" s="21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</row>
    <row r="343" spans="1:62" ht="12.75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 t="s">
        <v>24</v>
      </c>
      <c r="W343" s="131"/>
      <c r="X343" s="21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</row>
    <row r="344" spans="1:62" ht="12.75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 t="s">
        <v>25</v>
      </c>
      <c r="W344" s="131"/>
      <c r="X344" s="21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</row>
    <row r="345" spans="1:62" ht="12.75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 t="s">
        <v>26</v>
      </c>
      <c r="W345" s="131"/>
      <c r="X345" s="21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</row>
    <row r="346" spans="1:62" ht="12.75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 t="s">
        <v>27</v>
      </c>
      <c r="W346" s="131"/>
      <c r="X346" s="21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</row>
    <row r="347" spans="1:62" ht="12.75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 t="s">
        <v>28</v>
      </c>
      <c r="W347" s="131"/>
      <c r="X347" s="21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</row>
    <row r="348" spans="1:62" ht="12.75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 t="s">
        <v>29</v>
      </c>
      <c r="W348" s="131"/>
      <c r="X348" s="21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</row>
    <row r="349" spans="1:62" ht="12.75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 t="s">
        <v>30</v>
      </c>
      <c r="W349" s="131"/>
      <c r="X349" s="21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</row>
    <row r="350" spans="1:62" ht="12.75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 t="s">
        <v>31</v>
      </c>
      <c r="W350" s="131"/>
      <c r="X350" s="21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</row>
    <row r="351" spans="1:62" ht="12.75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 t="s">
        <v>32</v>
      </c>
      <c r="W351" s="131"/>
      <c r="X351" s="21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</row>
    <row r="352" spans="1:62" ht="12.75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 t="s">
        <v>33</v>
      </c>
      <c r="W352" s="131"/>
      <c r="X352" s="21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</row>
    <row r="353" spans="1:62" ht="12.75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 t="s">
        <v>35</v>
      </c>
      <c r="W353" s="131"/>
      <c r="X353" s="21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</row>
    <row r="354" spans="1:62" ht="12.75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 t="s">
        <v>37</v>
      </c>
      <c r="W354" s="214"/>
      <c r="X354" s="21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</row>
    <row r="355" spans="1:62" ht="12.75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 t="s">
        <v>39</v>
      </c>
      <c r="W355" s="131"/>
      <c r="X355" s="21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</row>
    <row r="356" spans="1:62" ht="12.75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 t="s">
        <v>41</v>
      </c>
      <c r="W356" s="131"/>
      <c r="X356" s="21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</row>
    <row r="357" spans="1:62" ht="12.75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 t="s">
        <v>42</v>
      </c>
      <c r="W357" s="131"/>
      <c r="X357" s="21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</row>
    <row r="358" spans="1:62" ht="12.75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 t="s">
        <v>43</v>
      </c>
      <c r="W358" s="214"/>
      <c r="X358" s="21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</row>
    <row r="359" spans="1:62" ht="12.75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 t="s">
        <v>44</v>
      </c>
      <c r="W359" s="131"/>
      <c r="X359" s="21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</row>
    <row r="360" spans="1:62" ht="12.75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21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</row>
    <row r="361" spans="1:62" ht="12.75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>
        <v>15</v>
      </c>
      <c r="V361" s="131" t="s">
        <v>17</v>
      </c>
      <c r="W361" s="131"/>
      <c r="X361" s="21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</row>
    <row r="362" spans="1:62" ht="12.75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 t="s">
        <v>18</v>
      </c>
      <c r="W362" s="131"/>
      <c r="X362" s="21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</row>
    <row r="363" spans="1:62" ht="12.75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 t="s">
        <v>20</v>
      </c>
      <c r="W363" s="131"/>
      <c r="X363" s="21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</row>
    <row r="364" spans="1:62" ht="12.75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 t="s">
        <v>22</v>
      </c>
      <c r="W364" s="131"/>
      <c r="X364" s="21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</row>
    <row r="365" spans="1:62" ht="12.75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 t="s">
        <v>24</v>
      </c>
      <c r="W365" s="131"/>
      <c r="X365" s="21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</row>
    <row r="366" spans="1:62" ht="12.75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 t="s">
        <v>25</v>
      </c>
      <c r="W366" s="131"/>
      <c r="X366" s="21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</row>
    <row r="367" spans="1:62" ht="12.75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 t="s">
        <v>26</v>
      </c>
      <c r="W367" s="131"/>
      <c r="X367" s="21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</row>
    <row r="368" spans="1:62" ht="12.75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 t="s">
        <v>27</v>
      </c>
      <c r="W368" s="131"/>
      <c r="X368" s="21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</row>
    <row r="369" spans="1:62" ht="12.75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 t="s">
        <v>28</v>
      </c>
      <c r="W369" s="131"/>
      <c r="X369" s="21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</row>
    <row r="370" spans="1:62" ht="12.75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 t="s">
        <v>29</v>
      </c>
      <c r="W370" s="131"/>
      <c r="X370" s="21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</row>
    <row r="371" spans="1:62" ht="12.75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 t="s">
        <v>30</v>
      </c>
      <c r="W371" s="131"/>
      <c r="X371" s="21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</row>
    <row r="372" spans="1:62" ht="12.75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 t="s">
        <v>31</v>
      </c>
      <c r="W372" s="131"/>
      <c r="X372" s="21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</row>
    <row r="373" spans="1:62" ht="12.75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 t="s">
        <v>32</v>
      </c>
      <c r="W373" s="131"/>
      <c r="X373" s="21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</row>
    <row r="374" spans="1:62" ht="12.75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 t="s">
        <v>33</v>
      </c>
      <c r="W374" s="131"/>
      <c r="X374" s="21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</row>
    <row r="375" spans="1:62" ht="12.75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 t="s">
        <v>35</v>
      </c>
      <c r="W375" s="131"/>
      <c r="X375" s="21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</row>
    <row r="376" spans="1:62" ht="12.75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 t="s">
        <v>37</v>
      </c>
      <c r="W376" s="214"/>
      <c r="X376" s="21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</row>
    <row r="377" spans="1:62" ht="12.75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 t="s">
        <v>39</v>
      </c>
      <c r="W377" s="131"/>
      <c r="X377" s="21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</row>
    <row r="378" spans="1:62" ht="12.75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 t="s">
        <v>41</v>
      </c>
      <c r="W378" s="131"/>
      <c r="X378" s="21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</row>
    <row r="379" spans="1:62" ht="12.75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 t="s">
        <v>42</v>
      </c>
      <c r="W379" s="131"/>
      <c r="X379" s="21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</row>
    <row r="380" spans="1:62" ht="12.75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 t="s">
        <v>43</v>
      </c>
      <c r="W380" s="214"/>
      <c r="X380" s="21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</row>
    <row r="381" spans="1:62" ht="12.75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 t="s">
        <v>44</v>
      </c>
      <c r="W381" s="131"/>
      <c r="X381" s="21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</row>
    <row r="382" spans="1:62" ht="12.75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21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</row>
    <row r="383" spans="1:62" ht="12.75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>
        <v>16</v>
      </c>
      <c r="V383" s="131" t="s">
        <v>17</v>
      </c>
      <c r="W383" s="131"/>
      <c r="X383" s="21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</row>
    <row r="384" spans="1:62" ht="12.75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 t="s">
        <v>18</v>
      </c>
      <c r="W384" s="131"/>
      <c r="X384" s="21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</row>
    <row r="385" spans="1:62" ht="12.75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 t="s">
        <v>20</v>
      </c>
      <c r="W385" s="131"/>
      <c r="X385" s="21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</row>
    <row r="386" spans="1:62" ht="12.75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 t="s">
        <v>22</v>
      </c>
      <c r="W386" s="131"/>
      <c r="X386" s="21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</row>
    <row r="387" spans="1:62" ht="12.75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 t="s">
        <v>24</v>
      </c>
      <c r="W387" s="131"/>
      <c r="X387" s="21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</row>
    <row r="388" spans="1:62" ht="12.75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 t="s">
        <v>25</v>
      </c>
      <c r="W388" s="131"/>
      <c r="X388" s="21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</row>
    <row r="389" spans="1:62" ht="12.75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 t="s">
        <v>26</v>
      </c>
      <c r="W389" s="131"/>
      <c r="X389" s="21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</row>
    <row r="390" spans="1:62" ht="12.75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 t="s">
        <v>27</v>
      </c>
      <c r="W390" s="131"/>
      <c r="X390" s="21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</row>
    <row r="391" spans="1:62" ht="12.75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 t="s">
        <v>28</v>
      </c>
      <c r="W391" s="131"/>
      <c r="X391" s="21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</row>
    <row r="392" spans="1:62" ht="12.75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 t="s">
        <v>29</v>
      </c>
      <c r="W392" s="131"/>
      <c r="X392" s="21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</row>
    <row r="393" spans="1:62" ht="12.75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 t="s">
        <v>30</v>
      </c>
      <c r="W393" s="131"/>
      <c r="X393" s="21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</row>
    <row r="394" spans="1:62" ht="12.75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 t="s">
        <v>31</v>
      </c>
      <c r="W394" s="131"/>
      <c r="X394" s="21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</row>
    <row r="395" spans="1:62" ht="12.75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 t="s">
        <v>32</v>
      </c>
      <c r="W395" s="131"/>
      <c r="X395" s="21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</row>
    <row r="396" spans="1:62" ht="12.75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 t="s">
        <v>33</v>
      </c>
      <c r="W396" s="131"/>
      <c r="X396" s="21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</row>
    <row r="397" spans="1:62" ht="12.75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 t="s">
        <v>35</v>
      </c>
      <c r="W397" s="131"/>
      <c r="X397" s="21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</row>
    <row r="398" spans="1:62" ht="12.75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 t="s">
        <v>37</v>
      </c>
      <c r="W398" s="214"/>
      <c r="X398" s="21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</row>
    <row r="399" spans="1:62" ht="12.75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 t="s">
        <v>39</v>
      </c>
      <c r="W399" s="131"/>
      <c r="X399" s="21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</row>
    <row r="400" spans="1:62" ht="12.75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 t="s">
        <v>41</v>
      </c>
      <c r="W400" s="131"/>
      <c r="X400" s="21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</row>
    <row r="401" spans="1:62" ht="12.75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 t="s">
        <v>42</v>
      </c>
      <c r="W401" s="131"/>
      <c r="X401" s="21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</row>
    <row r="402" spans="1:62" ht="12.75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 t="s">
        <v>43</v>
      </c>
      <c r="W402" s="214"/>
      <c r="X402" s="21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</row>
    <row r="403" spans="1:62" ht="12.75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 t="s">
        <v>44</v>
      </c>
      <c r="W403" s="131"/>
      <c r="X403" s="21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</row>
    <row r="404" spans="1:62" ht="12.75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21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</row>
    <row r="405" spans="1:62" ht="12.75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>
        <v>17</v>
      </c>
      <c r="V405" s="131" t="s">
        <v>17</v>
      </c>
      <c r="W405" s="131"/>
      <c r="X405" s="21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</row>
    <row r="406" spans="1:62" ht="12.75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 t="s">
        <v>18</v>
      </c>
      <c r="W406" s="131"/>
      <c r="X406" s="21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</row>
    <row r="407" spans="1:62" ht="12.75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 t="s">
        <v>20</v>
      </c>
      <c r="W407" s="131"/>
      <c r="X407" s="21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</row>
    <row r="408" spans="1:62" ht="12.75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 t="s">
        <v>22</v>
      </c>
      <c r="W408" s="131"/>
      <c r="X408" s="21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</row>
    <row r="409" spans="1:62" ht="12.75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 t="s">
        <v>24</v>
      </c>
      <c r="W409" s="131"/>
      <c r="X409" s="21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</row>
    <row r="410" spans="1:62" ht="12.75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 t="s">
        <v>25</v>
      </c>
      <c r="W410" s="131"/>
      <c r="X410" s="21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</row>
    <row r="411" spans="1:62" ht="12.75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 t="s">
        <v>26</v>
      </c>
      <c r="W411" s="131"/>
      <c r="X411" s="21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</row>
    <row r="412" spans="1:62" ht="12.75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 t="s">
        <v>27</v>
      </c>
      <c r="W412" s="131"/>
      <c r="X412" s="21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</row>
    <row r="413" spans="1:62" ht="12.75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 t="s">
        <v>28</v>
      </c>
      <c r="W413" s="131"/>
      <c r="X413" s="21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</row>
    <row r="414" spans="1:62" ht="12.75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 t="s">
        <v>29</v>
      </c>
      <c r="W414" s="131"/>
      <c r="X414" s="21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</row>
    <row r="415" spans="1:62" ht="12.75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 t="s">
        <v>30</v>
      </c>
      <c r="W415" s="131"/>
      <c r="X415" s="21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</row>
    <row r="416" spans="1:62" ht="12.75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 t="s">
        <v>31</v>
      </c>
      <c r="W416" s="131"/>
      <c r="X416" s="21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</row>
    <row r="417" spans="1:62" ht="12.75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 t="s">
        <v>32</v>
      </c>
      <c r="W417" s="131"/>
      <c r="X417" s="21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</row>
    <row r="418" spans="1:62" ht="12.75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 t="s">
        <v>33</v>
      </c>
      <c r="W418" s="131"/>
      <c r="X418" s="21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</row>
    <row r="419" spans="1:62" ht="12.75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 t="s">
        <v>35</v>
      </c>
      <c r="W419" s="131"/>
      <c r="X419" s="21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</row>
    <row r="420" spans="1:62" ht="12.75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 t="s">
        <v>37</v>
      </c>
      <c r="W420" s="214"/>
      <c r="X420" s="21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</row>
    <row r="421" spans="1:62" ht="12.75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 t="s">
        <v>39</v>
      </c>
      <c r="W421" s="131"/>
      <c r="X421" s="21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</row>
    <row r="422" spans="1:62" ht="12.75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 t="s">
        <v>41</v>
      </c>
      <c r="W422" s="131"/>
      <c r="X422" s="21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</row>
    <row r="423" spans="1:62" ht="12.75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 t="s">
        <v>42</v>
      </c>
      <c r="W423" s="131"/>
      <c r="X423" s="21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</row>
    <row r="424" spans="1:62" ht="12.75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 t="s">
        <v>43</v>
      </c>
      <c r="W424" s="214"/>
      <c r="X424" s="21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</row>
    <row r="425" spans="1:62" ht="12.75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 t="s">
        <v>44</v>
      </c>
      <c r="W425" s="131"/>
      <c r="X425" s="21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</row>
    <row r="426" spans="1:62" ht="12.75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21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</row>
    <row r="427" spans="1:62" ht="12.75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>
        <v>18</v>
      </c>
      <c r="V427" s="131" t="s">
        <v>17</v>
      </c>
      <c r="W427" s="131"/>
      <c r="X427" s="21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</row>
    <row r="428" spans="1:62" ht="12.75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 t="s">
        <v>18</v>
      </c>
      <c r="W428" s="131"/>
      <c r="X428" s="21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</row>
    <row r="429" spans="1:62" ht="12.75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 t="s">
        <v>20</v>
      </c>
      <c r="W429" s="131"/>
      <c r="X429" s="21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</row>
    <row r="430" spans="1:62" ht="12.75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 t="s">
        <v>22</v>
      </c>
      <c r="W430" s="131"/>
      <c r="X430" s="21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</row>
    <row r="431" spans="1:62" ht="12.75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 t="s">
        <v>24</v>
      </c>
      <c r="W431" s="131"/>
      <c r="X431" s="21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</row>
    <row r="432" spans="1:62" ht="12.75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 t="s">
        <v>25</v>
      </c>
      <c r="W432" s="131"/>
      <c r="X432" s="21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</row>
    <row r="433" spans="1:62" ht="12.75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 t="s">
        <v>26</v>
      </c>
      <c r="W433" s="131"/>
      <c r="X433" s="21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</row>
    <row r="434" spans="1:62" ht="12.75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 t="s">
        <v>27</v>
      </c>
      <c r="W434" s="131"/>
      <c r="X434" s="21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</row>
    <row r="435" spans="1:62" ht="12.75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 t="s">
        <v>28</v>
      </c>
      <c r="W435" s="131"/>
      <c r="X435" s="21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</row>
    <row r="436" spans="1:62" ht="12.75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 t="s">
        <v>29</v>
      </c>
      <c r="W436" s="131"/>
      <c r="X436" s="21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</row>
    <row r="437" spans="1:62" ht="12.75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 t="s">
        <v>30</v>
      </c>
      <c r="W437" s="131"/>
      <c r="X437" s="21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</row>
    <row r="438" spans="1:62" ht="12.75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 t="s">
        <v>31</v>
      </c>
      <c r="W438" s="131"/>
      <c r="X438" s="21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</row>
    <row r="439" spans="1:62" ht="12.75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 t="s">
        <v>32</v>
      </c>
      <c r="W439" s="131"/>
      <c r="X439" s="21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</row>
    <row r="440" spans="1:62" ht="12.75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 t="s">
        <v>33</v>
      </c>
      <c r="W440" s="131"/>
      <c r="X440" s="21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</row>
    <row r="441" spans="1:62" ht="12.75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 t="s">
        <v>35</v>
      </c>
      <c r="W441" s="131"/>
      <c r="X441" s="21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</row>
    <row r="442" spans="1:62" ht="12.75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 t="s">
        <v>37</v>
      </c>
      <c r="W442" s="214"/>
      <c r="X442" s="21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</row>
    <row r="443" spans="1:62" ht="12.75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 t="s">
        <v>39</v>
      </c>
      <c r="W443" s="131"/>
      <c r="X443" s="21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</row>
    <row r="444" spans="1:62" ht="12.75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 t="s">
        <v>41</v>
      </c>
      <c r="W444" s="131"/>
      <c r="X444" s="21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</row>
    <row r="445" spans="1:62" ht="12.75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 t="s">
        <v>42</v>
      </c>
      <c r="W445" s="131"/>
      <c r="X445" s="21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</row>
    <row r="446" spans="1:62" ht="12.75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 t="s">
        <v>43</v>
      </c>
      <c r="W446" s="214"/>
      <c r="X446" s="21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</row>
    <row r="447" spans="1:62" ht="12.75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 t="s">
        <v>44</v>
      </c>
      <c r="W447" s="131"/>
      <c r="X447" s="21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</row>
    <row r="448" spans="1:62" ht="12.75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21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</row>
    <row r="449" spans="1:62" ht="12.75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>
        <v>19</v>
      </c>
      <c r="V449" s="131" t="s">
        <v>17</v>
      </c>
      <c r="W449" s="131"/>
      <c r="X449" s="21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</row>
    <row r="450" spans="1:62" ht="12.75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 t="s">
        <v>18</v>
      </c>
      <c r="W450" s="131"/>
      <c r="X450" s="21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</row>
    <row r="451" spans="1:62" ht="12.75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 t="s">
        <v>20</v>
      </c>
      <c r="W451" s="131"/>
      <c r="X451" s="21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</row>
    <row r="452" spans="1:62" ht="12.75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 t="s">
        <v>22</v>
      </c>
      <c r="W452" s="131"/>
      <c r="X452" s="21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</row>
    <row r="453" spans="1:62" ht="12.75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 t="s">
        <v>24</v>
      </c>
      <c r="W453" s="131"/>
      <c r="X453" s="21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</row>
    <row r="454" spans="1:62" ht="12.75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 t="s">
        <v>25</v>
      </c>
      <c r="W454" s="131"/>
      <c r="X454" s="21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</row>
    <row r="455" spans="1:62" ht="12.75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 t="s">
        <v>26</v>
      </c>
      <c r="W455" s="131"/>
      <c r="X455" s="21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</row>
    <row r="456" spans="1:62" ht="12.75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 t="s">
        <v>27</v>
      </c>
      <c r="W456" s="131"/>
      <c r="X456" s="21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</row>
    <row r="457" spans="1:62" ht="12.75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 t="s">
        <v>28</v>
      </c>
      <c r="W457" s="131"/>
      <c r="X457" s="21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</row>
    <row r="458" spans="1:62" ht="12.75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 t="s">
        <v>29</v>
      </c>
      <c r="W458" s="131"/>
      <c r="X458" s="21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</row>
    <row r="459" spans="1:62" ht="12.75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 t="s">
        <v>30</v>
      </c>
      <c r="W459" s="131"/>
      <c r="X459" s="21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</row>
    <row r="460" spans="1:62" ht="12.75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 t="s">
        <v>31</v>
      </c>
      <c r="W460" s="131"/>
      <c r="X460" s="21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</row>
    <row r="461" spans="1:62" ht="12.75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 t="s">
        <v>32</v>
      </c>
      <c r="W461" s="131"/>
      <c r="X461" s="21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</row>
    <row r="462" spans="1:62" ht="12.75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 t="s">
        <v>33</v>
      </c>
      <c r="W462" s="131"/>
      <c r="X462" s="21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</row>
    <row r="463" spans="1:62" ht="12.75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 t="s">
        <v>35</v>
      </c>
      <c r="W463" s="131"/>
      <c r="X463" s="21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</row>
    <row r="464" spans="1:62" ht="12.75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 t="s">
        <v>37</v>
      </c>
      <c r="W464" s="214"/>
      <c r="X464" s="21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</row>
    <row r="465" spans="1:62" ht="12.75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 t="s">
        <v>39</v>
      </c>
      <c r="W465" s="131"/>
      <c r="X465" s="21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</row>
    <row r="466" spans="1:62" ht="12.75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 t="s">
        <v>41</v>
      </c>
      <c r="W466" s="131"/>
      <c r="X466" s="21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</row>
    <row r="467" spans="1:62" ht="12.75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 t="s">
        <v>42</v>
      </c>
      <c r="W467" s="131"/>
      <c r="X467" s="21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</row>
    <row r="468" spans="1:62" ht="12.75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 t="s">
        <v>43</v>
      </c>
      <c r="W468" s="214"/>
      <c r="X468" s="21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</row>
    <row r="469" spans="1:62" ht="12.75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 t="s">
        <v>44</v>
      </c>
      <c r="W469" s="131"/>
      <c r="X469" s="21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</row>
    <row r="470" spans="1:62" ht="12.75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21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</row>
    <row r="471" spans="1:62" ht="12.75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>
        <v>20</v>
      </c>
      <c r="V471" s="131" t="s">
        <v>17</v>
      </c>
      <c r="W471" s="131"/>
      <c r="X471" s="21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</row>
    <row r="472" spans="1:62" ht="12.75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 t="s">
        <v>18</v>
      </c>
      <c r="W472" s="131"/>
      <c r="X472" s="21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</row>
    <row r="473" spans="1:62" ht="12.75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 t="s">
        <v>20</v>
      </c>
      <c r="W473" s="131"/>
      <c r="X473" s="21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</row>
    <row r="474" spans="1:62" ht="12.75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 t="s">
        <v>22</v>
      </c>
      <c r="W474" s="131"/>
      <c r="X474" s="21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</row>
    <row r="475" spans="1:62" ht="12.75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 t="s">
        <v>24</v>
      </c>
      <c r="W475" s="131"/>
      <c r="X475" s="21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</row>
    <row r="476" spans="1:62" ht="12.75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 t="s">
        <v>25</v>
      </c>
      <c r="W476" s="131"/>
      <c r="X476" s="21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</row>
    <row r="477" spans="1:62" ht="12.75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 t="s">
        <v>26</v>
      </c>
      <c r="W477" s="131"/>
      <c r="X477" s="21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</row>
    <row r="478" spans="1:62" ht="12.75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 t="s">
        <v>27</v>
      </c>
      <c r="W478" s="131"/>
      <c r="X478" s="21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</row>
    <row r="479" spans="1:62" ht="12.75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 t="s">
        <v>28</v>
      </c>
      <c r="W479" s="131"/>
      <c r="X479" s="21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</row>
    <row r="480" spans="1:62" ht="12.75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 t="s">
        <v>29</v>
      </c>
      <c r="W480" s="131"/>
      <c r="X480" s="21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</row>
    <row r="481" spans="1:62" ht="12.75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 t="s">
        <v>30</v>
      </c>
      <c r="W481" s="131"/>
      <c r="X481" s="21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</row>
    <row r="482" spans="1:62" ht="12.75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 t="s">
        <v>31</v>
      </c>
      <c r="W482" s="131"/>
      <c r="X482" s="21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</row>
    <row r="483" spans="1:62" ht="12.75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 t="s">
        <v>32</v>
      </c>
      <c r="W483" s="131"/>
      <c r="X483" s="21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</row>
    <row r="484" spans="1:62" ht="12.75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 t="s">
        <v>33</v>
      </c>
      <c r="W484" s="131"/>
      <c r="X484" s="21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</row>
    <row r="485" spans="1:62" ht="12.75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 t="s">
        <v>35</v>
      </c>
      <c r="W485" s="131"/>
      <c r="X485" s="21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</row>
    <row r="486" spans="1:62" ht="12.75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 t="s">
        <v>37</v>
      </c>
      <c r="W486" s="214"/>
      <c r="X486" s="21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</row>
    <row r="487" spans="1:62" ht="12.75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 t="s">
        <v>39</v>
      </c>
      <c r="W487" s="131"/>
      <c r="X487" s="21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</row>
    <row r="488" spans="1:62" ht="12.75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 t="s">
        <v>41</v>
      </c>
      <c r="W488" s="131"/>
      <c r="X488" s="21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</row>
    <row r="489" spans="1:62" ht="12.75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 t="s">
        <v>42</v>
      </c>
      <c r="W489" s="131"/>
      <c r="X489" s="21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</row>
    <row r="490" spans="1:62" ht="12.75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 t="s">
        <v>43</v>
      </c>
      <c r="W490" s="214"/>
      <c r="X490" s="21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</row>
    <row r="491" spans="1:62" ht="12.75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 t="s">
        <v>44</v>
      </c>
      <c r="W491" s="131"/>
      <c r="X491" s="21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</row>
    <row r="492" spans="1:62" ht="12.75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21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</row>
    <row r="493" spans="1:62" ht="12.75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>
        <v>21</v>
      </c>
      <c r="V493" s="131" t="s">
        <v>17</v>
      </c>
      <c r="W493" s="131"/>
      <c r="X493" s="21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</row>
    <row r="494" spans="1:62" ht="12.75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 t="s">
        <v>18</v>
      </c>
      <c r="W494" s="131"/>
      <c r="X494" s="21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</row>
    <row r="495" spans="1:62" ht="12.75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 t="s">
        <v>20</v>
      </c>
      <c r="W495" s="131"/>
      <c r="X495" s="21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</row>
    <row r="496" spans="1:62" ht="12.75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 t="s">
        <v>22</v>
      </c>
      <c r="W496" s="131"/>
      <c r="X496" s="21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</row>
    <row r="497" spans="1:62" ht="12.75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 t="s">
        <v>24</v>
      </c>
      <c r="W497" s="131"/>
      <c r="X497" s="21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</row>
    <row r="498" spans="1:62" ht="12.75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 t="s">
        <v>25</v>
      </c>
      <c r="W498" s="131"/>
      <c r="X498" s="21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</row>
    <row r="499" spans="1:62" ht="12.75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 t="s">
        <v>26</v>
      </c>
      <c r="W499" s="131"/>
      <c r="X499" s="21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</row>
    <row r="500" spans="1:62" ht="12.75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 t="s">
        <v>27</v>
      </c>
      <c r="W500" s="131"/>
      <c r="X500" s="21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</row>
    <row r="501" spans="1:62" ht="12.75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 t="s">
        <v>28</v>
      </c>
      <c r="W501" s="131"/>
      <c r="X501" s="21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</row>
    <row r="502" spans="1:62" ht="12.75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 t="s">
        <v>29</v>
      </c>
      <c r="W502" s="131"/>
      <c r="X502" s="21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</row>
    <row r="503" spans="1:62" ht="12.75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 t="s">
        <v>30</v>
      </c>
      <c r="W503" s="131"/>
      <c r="X503" s="21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</row>
    <row r="504" spans="1:62" ht="12.75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 t="s">
        <v>31</v>
      </c>
      <c r="W504" s="131"/>
      <c r="X504" s="21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</row>
    <row r="505" spans="1:62" ht="12.75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 t="s">
        <v>32</v>
      </c>
      <c r="W505" s="131"/>
      <c r="X505" s="21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</row>
    <row r="506" spans="1:62" ht="12.75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 t="s">
        <v>33</v>
      </c>
      <c r="W506" s="131"/>
      <c r="X506" s="21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</row>
    <row r="507" spans="1:62" ht="12.75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 t="s">
        <v>35</v>
      </c>
      <c r="W507" s="131"/>
      <c r="X507" s="21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</row>
    <row r="508" spans="1:62" ht="12.75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 t="s">
        <v>37</v>
      </c>
      <c r="W508" s="214"/>
      <c r="X508" s="21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</row>
    <row r="509" spans="1:62" ht="12.75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 t="s">
        <v>39</v>
      </c>
      <c r="W509" s="131"/>
      <c r="X509" s="21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</row>
    <row r="510" spans="1:62" ht="12.75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 t="s">
        <v>41</v>
      </c>
      <c r="W510" s="131"/>
      <c r="X510" s="21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</row>
    <row r="511" spans="1:62" ht="12.75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 t="s">
        <v>42</v>
      </c>
      <c r="W511" s="131"/>
      <c r="X511" s="21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</row>
    <row r="512" spans="1:62" ht="12.75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 t="s">
        <v>43</v>
      </c>
      <c r="W512" s="214"/>
      <c r="X512" s="21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</row>
    <row r="513" spans="1:62" ht="12.75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 t="s">
        <v>44</v>
      </c>
      <c r="W513" s="131"/>
      <c r="X513" s="21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</row>
    <row r="514" spans="1:62" ht="12.75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21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</row>
    <row r="515" spans="1:62" ht="12.75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>
        <v>22</v>
      </c>
      <c r="V515" s="131" t="s">
        <v>17</v>
      </c>
      <c r="W515" s="131"/>
      <c r="X515" s="21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</row>
    <row r="516" spans="1:62" ht="12.75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 t="s">
        <v>18</v>
      </c>
      <c r="W516" s="131"/>
      <c r="X516" s="21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</row>
    <row r="517" spans="1:62" ht="12.75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 t="s">
        <v>20</v>
      </c>
      <c r="W517" s="131"/>
      <c r="X517" s="21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</row>
    <row r="518" spans="1:62" ht="12.75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 t="s">
        <v>22</v>
      </c>
      <c r="W518" s="131"/>
      <c r="X518" s="21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</row>
    <row r="519" spans="1:62" ht="12.75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 t="s">
        <v>24</v>
      </c>
      <c r="W519" s="131"/>
      <c r="X519" s="21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</row>
    <row r="520" spans="1:62" ht="12.75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 t="s">
        <v>25</v>
      </c>
      <c r="W520" s="131"/>
      <c r="X520" s="21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</row>
    <row r="521" spans="1:62" ht="12.75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 t="s">
        <v>26</v>
      </c>
      <c r="W521" s="131"/>
      <c r="X521" s="21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</row>
    <row r="522" spans="1:62" ht="12.75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 t="s">
        <v>27</v>
      </c>
      <c r="W522" s="131"/>
      <c r="X522" s="21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</row>
    <row r="523" spans="1:62" ht="12.75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 t="s">
        <v>28</v>
      </c>
      <c r="W523" s="131"/>
      <c r="X523" s="21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</row>
    <row r="524" spans="1:62" ht="12.75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 t="s">
        <v>29</v>
      </c>
      <c r="W524" s="131"/>
      <c r="X524" s="21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</row>
    <row r="525" spans="1:62" ht="12.75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 t="s">
        <v>30</v>
      </c>
      <c r="W525" s="131"/>
      <c r="X525" s="21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</row>
    <row r="526" spans="1:62" ht="12.75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 t="s">
        <v>31</v>
      </c>
      <c r="W526" s="131"/>
      <c r="X526" s="21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</row>
    <row r="527" spans="1:62" ht="12.75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 t="s">
        <v>32</v>
      </c>
      <c r="W527" s="131"/>
      <c r="X527" s="21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</row>
    <row r="528" spans="1:62" ht="12.75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 t="s">
        <v>33</v>
      </c>
      <c r="W528" s="131"/>
      <c r="X528" s="21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</row>
    <row r="529" spans="1:62" ht="12.75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 t="s">
        <v>35</v>
      </c>
      <c r="W529" s="131"/>
      <c r="X529" s="21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</row>
    <row r="530" spans="1:62" ht="12.75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 t="s">
        <v>37</v>
      </c>
      <c r="W530" s="214"/>
      <c r="X530" s="21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</row>
    <row r="531" spans="1:62" ht="12.75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 t="s">
        <v>39</v>
      </c>
      <c r="W531" s="131"/>
      <c r="X531" s="21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</row>
    <row r="532" spans="1:62" ht="12.75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 t="s">
        <v>41</v>
      </c>
      <c r="W532" s="131"/>
      <c r="X532" s="21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</row>
    <row r="533" spans="1:62" ht="12.75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 t="s">
        <v>42</v>
      </c>
      <c r="W533" s="131"/>
      <c r="X533" s="21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</row>
    <row r="534" spans="1:62" ht="12.75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 t="s">
        <v>43</v>
      </c>
      <c r="W534" s="214"/>
      <c r="X534" s="21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</row>
    <row r="535" spans="1:62" ht="12.75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 t="s">
        <v>44</v>
      </c>
      <c r="W535" s="131"/>
      <c r="X535" s="21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</row>
    <row r="536" spans="1:62" ht="12.75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21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</row>
    <row r="537" spans="1:62" ht="12.75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>
        <v>23</v>
      </c>
      <c r="V537" s="131" t="s">
        <v>17</v>
      </c>
      <c r="W537" s="131"/>
      <c r="X537" s="21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</row>
    <row r="538" spans="1:62" ht="12.75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 t="s">
        <v>18</v>
      </c>
      <c r="W538" s="131"/>
      <c r="X538" s="21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</row>
    <row r="539" spans="1:62" ht="12.75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 t="s">
        <v>20</v>
      </c>
      <c r="W539" s="131"/>
      <c r="X539" s="21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</row>
    <row r="540" spans="1:62" ht="12.75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 t="s">
        <v>22</v>
      </c>
      <c r="W540" s="131"/>
      <c r="X540" s="21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</row>
    <row r="541" spans="1:62" ht="12.75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 t="s">
        <v>24</v>
      </c>
      <c r="W541" s="131"/>
      <c r="X541" s="21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</row>
    <row r="542" spans="1:62" ht="12.75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 t="s">
        <v>25</v>
      </c>
      <c r="W542" s="131"/>
      <c r="X542" s="21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</row>
    <row r="543" spans="1:62" ht="12.75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 t="s">
        <v>26</v>
      </c>
      <c r="W543" s="131"/>
      <c r="X543" s="21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</row>
    <row r="544" spans="1:62" ht="12.75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 t="s">
        <v>27</v>
      </c>
      <c r="W544" s="131"/>
      <c r="X544" s="21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</row>
    <row r="545" spans="1:62" ht="12.75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 t="s">
        <v>28</v>
      </c>
      <c r="W545" s="131"/>
      <c r="X545" s="21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</row>
    <row r="546" spans="1:62" ht="12.75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 t="s">
        <v>29</v>
      </c>
      <c r="W546" s="131"/>
      <c r="X546" s="21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</row>
    <row r="547" spans="1:62" ht="12.75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 t="s">
        <v>30</v>
      </c>
      <c r="W547" s="131"/>
      <c r="X547" s="21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</row>
    <row r="548" spans="1:62" ht="12.75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 t="s">
        <v>31</v>
      </c>
      <c r="W548" s="131"/>
      <c r="X548" s="21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</row>
    <row r="549" spans="1:62" ht="12.75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 t="s">
        <v>32</v>
      </c>
      <c r="W549" s="131"/>
      <c r="X549" s="21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</row>
    <row r="550" spans="1:62" ht="12.75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 t="s">
        <v>33</v>
      </c>
      <c r="W550" s="131"/>
      <c r="X550" s="21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</row>
    <row r="551" spans="1:62" ht="12.75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 t="s">
        <v>35</v>
      </c>
      <c r="W551" s="131"/>
      <c r="X551" s="21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</row>
    <row r="552" spans="1:62" ht="12.75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 t="s">
        <v>37</v>
      </c>
      <c r="W552" s="214"/>
      <c r="X552" s="21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</row>
    <row r="553" spans="1:62" ht="12.75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 t="s">
        <v>39</v>
      </c>
      <c r="W553" s="131"/>
      <c r="X553" s="21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</row>
    <row r="554" spans="1:62" ht="12.75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 t="s">
        <v>41</v>
      </c>
      <c r="W554" s="131"/>
      <c r="X554" s="21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</row>
    <row r="555" spans="1:62" ht="12.75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 t="s">
        <v>42</v>
      </c>
      <c r="W555" s="131"/>
      <c r="X555" s="21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</row>
    <row r="556" spans="1:62" ht="12.75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 t="s">
        <v>43</v>
      </c>
      <c r="W556" s="214"/>
      <c r="X556" s="21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</row>
    <row r="557" spans="1:62" ht="12.75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 t="s">
        <v>44</v>
      </c>
      <c r="W557" s="131"/>
      <c r="X557" s="21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</row>
    <row r="558" spans="1:62" ht="12.75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21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</row>
    <row r="559" spans="1:62" ht="12.75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>
        <v>24</v>
      </c>
      <c r="V559" s="131" t="s">
        <v>17</v>
      </c>
      <c r="W559" s="131"/>
      <c r="X559" s="21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</row>
    <row r="560" spans="1:62" ht="12.75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 t="s">
        <v>18</v>
      </c>
      <c r="W560" s="131"/>
      <c r="X560" s="21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</row>
    <row r="561" spans="1:62" ht="12.75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 t="s">
        <v>20</v>
      </c>
      <c r="W561" s="131"/>
      <c r="X561" s="21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</row>
    <row r="562" spans="1:62" ht="12.75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 t="s">
        <v>22</v>
      </c>
      <c r="W562" s="131"/>
      <c r="X562" s="21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</row>
    <row r="563" spans="1:62" ht="12.75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 t="s">
        <v>24</v>
      </c>
      <c r="W563" s="131"/>
      <c r="X563" s="21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</row>
    <row r="564" spans="1:62" ht="12.75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 t="s">
        <v>25</v>
      </c>
      <c r="W564" s="131"/>
      <c r="X564" s="21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</row>
    <row r="565" spans="1:62" ht="12.75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 t="s">
        <v>26</v>
      </c>
      <c r="W565" s="131"/>
      <c r="X565" s="21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</row>
    <row r="566" spans="1:62" ht="12.75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 t="s">
        <v>27</v>
      </c>
      <c r="W566" s="131"/>
      <c r="X566" s="21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</row>
    <row r="567" spans="1:62" ht="12.75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 t="s">
        <v>28</v>
      </c>
      <c r="W567" s="131"/>
      <c r="X567" s="21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</row>
    <row r="568" spans="1:62" ht="12.75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 t="s">
        <v>29</v>
      </c>
      <c r="W568" s="131"/>
      <c r="X568" s="21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</row>
    <row r="569" spans="1:62" ht="12.75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 t="s">
        <v>30</v>
      </c>
      <c r="W569" s="131"/>
      <c r="X569" s="21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</row>
    <row r="570" spans="1:62" ht="12.75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 t="s">
        <v>31</v>
      </c>
      <c r="W570" s="131"/>
      <c r="X570" s="21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</row>
    <row r="571" spans="1:62" ht="12.75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 t="s">
        <v>32</v>
      </c>
      <c r="W571" s="131"/>
      <c r="X571" s="21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</row>
    <row r="572" spans="1:62" ht="12.75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 t="s">
        <v>33</v>
      </c>
      <c r="W572" s="131"/>
      <c r="X572" s="21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</row>
    <row r="573" spans="1:62" ht="12.75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 t="s">
        <v>35</v>
      </c>
      <c r="W573" s="131"/>
      <c r="X573" s="21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</row>
    <row r="574" spans="1:62" ht="12.75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 t="s">
        <v>37</v>
      </c>
      <c r="W574" s="214"/>
      <c r="X574" s="21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</row>
    <row r="575" spans="1:62" ht="12.75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 t="s">
        <v>39</v>
      </c>
      <c r="W575" s="131"/>
      <c r="X575" s="21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</row>
    <row r="576" spans="1:62" ht="12.75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 t="s">
        <v>41</v>
      </c>
      <c r="W576" s="131"/>
      <c r="X576" s="21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</row>
    <row r="577" spans="1:62" ht="12.75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 t="s">
        <v>42</v>
      </c>
      <c r="W577" s="131"/>
      <c r="X577" s="21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</row>
    <row r="578" spans="1:62" ht="12.75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 t="s">
        <v>43</v>
      </c>
      <c r="W578" s="214"/>
      <c r="X578" s="21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</row>
    <row r="579" spans="1:62" ht="12.75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 t="s">
        <v>44</v>
      </c>
      <c r="W579" s="131"/>
      <c r="X579" s="21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</row>
    <row r="580" spans="1:62" ht="12.75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21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</row>
    <row r="581" spans="1:62" ht="12.75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>
        <v>25</v>
      </c>
      <c r="V581" s="131" t="s">
        <v>17</v>
      </c>
      <c r="W581" s="131"/>
      <c r="X581" s="21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</row>
    <row r="582" spans="1:62" ht="12.75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 t="s">
        <v>18</v>
      </c>
      <c r="W582" s="131"/>
      <c r="X582" s="21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</row>
    <row r="583" spans="1:62" ht="12.75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 t="s">
        <v>20</v>
      </c>
      <c r="W583" s="131"/>
      <c r="X583" s="21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</row>
    <row r="584" spans="1:62" ht="12.75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 t="s">
        <v>22</v>
      </c>
      <c r="W584" s="131"/>
      <c r="X584" s="21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</row>
    <row r="585" spans="1:62" ht="12.75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 t="s">
        <v>24</v>
      </c>
      <c r="W585" s="131"/>
      <c r="X585" s="21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</row>
    <row r="586" spans="1:62" ht="12.75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 t="s">
        <v>25</v>
      </c>
      <c r="W586" s="131"/>
      <c r="X586" s="21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</row>
    <row r="587" spans="1:62" ht="12.75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 t="s">
        <v>26</v>
      </c>
      <c r="W587" s="131"/>
      <c r="X587" s="21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</row>
    <row r="588" spans="1:62" ht="12.75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 t="s">
        <v>27</v>
      </c>
      <c r="W588" s="131"/>
      <c r="X588" s="21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</row>
    <row r="589" spans="1:62" ht="12.75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 t="s">
        <v>28</v>
      </c>
      <c r="W589" s="131"/>
      <c r="X589" s="21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</row>
    <row r="590" spans="1:62" ht="12.75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 t="s">
        <v>29</v>
      </c>
      <c r="W590" s="131"/>
      <c r="X590" s="21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</row>
    <row r="591" spans="1:62" ht="12.75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 t="s">
        <v>30</v>
      </c>
      <c r="W591" s="131"/>
      <c r="X591" s="21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</row>
    <row r="592" spans="1:62" ht="12.75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 t="s">
        <v>31</v>
      </c>
      <c r="W592" s="131"/>
      <c r="X592" s="21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</row>
    <row r="593" spans="1:62" ht="12.75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 t="s">
        <v>32</v>
      </c>
      <c r="W593" s="131"/>
      <c r="X593" s="21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</row>
    <row r="594" spans="1:62" ht="12.75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 t="s">
        <v>33</v>
      </c>
      <c r="W594" s="131"/>
      <c r="X594" s="21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</row>
    <row r="595" spans="1:62" ht="12.75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 t="s">
        <v>35</v>
      </c>
      <c r="W595" s="131"/>
      <c r="X595" s="21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</row>
    <row r="596" spans="1:62" ht="12.75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 t="s">
        <v>37</v>
      </c>
      <c r="W596" s="214"/>
      <c r="X596" s="21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</row>
    <row r="597" spans="1:62" ht="12.75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 t="s">
        <v>39</v>
      </c>
      <c r="W597" s="131"/>
      <c r="X597" s="21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</row>
    <row r="598" spans="1:62" ht="12.75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 t="s">
        <v>41</v>
      </c>
      <c r="W598" s="131"/>
      <c r="X598" s="21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</row>
    <row r="599" spans="1:62" ht="12.75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 t="s">
        <v>42</v>
      </c>
      <c r="W599" s="131"/>
      <c r="X599" s="21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</row>
    <row r="600" spans="1:62" ht="12.75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 t="s">
        <v>43</v>
      </c>
      <c r="W600" s="214"/>
      <c r="X600" s="21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</row>
    <row r="601" spans="1:62" ht="12.75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 t="s">
        <v>44</v>
      </c>
      <c r="W601" s="131"/>
      <c r="X601" s="21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</row>
    <row r="602" spans="1:62" ht="12.75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</row>
    <row r="603" spans="1:62" ht="12.75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>
        <v>26</v>
      </c>
      <c r="V603" s="131" t="s">
        <v>17</v>
      </c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</row>
    <row r="604" spans="1:62" ht="12.75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 t="s">
        <v>18</v>
      </c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</row>
    <row r="605" spans="1:62" ht="12.75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 t="s">
        <v>20</v>
      </c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</row>
    <row r="606" spans="1:62" ht="12.75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 t="s">
        <v>22</v>
      </c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</row>
    <row r="607" spans="1:62" ht="12.75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 t="s">
        <v>24</v>
      </c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</row>
    <row r="608" spans="1:62" ht="12.75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 t="s">
        <v>25</v>
      </c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</row>
    <row r="609" spans="1:62" ht="12.75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 t="s">
        <v>26</v>
      </c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</row>
    <row r="610" spans="1:62" ht="12.75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 t="s">
        <v>27</v>
      </c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</row>
    <row r="611" spans="1:62" ht="12.75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 t="s">
        <v>28</v>
      </c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</row>
    <row r="612" spans="1:62" ht="12.75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 t="s">
        <v>29</v>
      </c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</row>
    <row r="613" spans="1:62" ht="12.75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 t="s">
        <v>30</v>
      </c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</row>
    <row r="614" spans="1:62" ht="12.75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 t="s">
        <v>31</v>
      </c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</row>
    <row r="615" spans="1:62" ht="12.75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 t="s">
        <v>32</v>
      </c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</row>
    <row r="616" spans="1:62" ht="12.75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 t="s">
        <v>33</v>
      </c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</row>
    <row r="617" spans="1:62" ht="12.75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 t="s">
        <v>35</v>
      </c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</row>
    <row r="618" spans="1:62" ht="12.75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 t="s">
        <v>37</v>
      </c>
      <c r="W618" s="214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</row>
    <row r="619" spans="1:62" ht="12.75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 t="s">
        <v>39</v>
      </c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</row>
    <row r="620" spans="1:62" ht="12.75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 t="s">
        <v>41</v>
      </c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</row>
    <row r="621" spans="1:62" ht="12.75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 t="s">
        <v>42</v>
      </c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</row>
    <row r="622" spans="1:62" ht="12.75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 t="s">
        <v>43</v>
      </c>
      <c r="W622" s="214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</row>
    <row r="623" spans="1:62" ht="12.75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 t="s">
        <v>44</v>
      </c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</row>
    <row r="624" spans="1:62" ht="12.75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</row>
    <row r="625" spans="1:62" ht="12.75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>
        <v>27</v>
      </c>
      <c r="V625" s="131" t="s">
        <v>17</v>
      </c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</row>
    <row r="626" spans="1:62" ht="12.75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 t="s">
        <v>18</v>
      </c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</row>
    <row r="627" spans="1:62" ht="12.75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 t="s">
        <v>20</v>
      </c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</row>
    <row r="628" spans="1:62" ht="12.75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 t="s">
        <v>22</v>
      </c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</row>
    <row r="629" spans="1:62" ht="12.75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 t="s">
        <v>24</v>
      </c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</row>
    <row r="630" spans="1:62" ht="12.75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 t="s">
        <v>25</v>
      </c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</row>
    <row r="631" spans="1:62" ht="12.75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 t="s">
        <v>26</v>
      </c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</row>
    <row r="632" spans="1:62" ht="12.75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 t="s">
        <v>27</v>
      </c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</row>
    <row r="633" spans="1:62" ht="12.75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 t="s">
        <v>28</v>
      </c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</row>
    <row r="634" spans="1:62" ht="12.75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 t="s">
        <v>29</v>
      </c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</row>
    <row r="635" spans="1:62" ht="12.75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 t="s">
        <v>30</v>
      </c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</row>
    <row r="636" spans="1:62" ht="12.75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 t="s">
        <v>31</v>
      </c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</row>
    <row r="637" spans="1:62" ht="12.75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 t="s">
        <v>32</v>
      </c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</row>
    <row r="638" spans="1:62" ht="12.75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 t="s">
        <v>33</v>
      </c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</row>
    <row r="639" spans="1:62" ht="12.75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 t="s">
        <v>35</v>
      </c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</row>
    <row r="640" spans="1:62" ht="12.75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 t="s">
        <v>37</v>
      </c>
      <c r="W640" s="214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</row>
    <row r="641" spans="1:62" ht="12.75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 t="s">
        <v>39</v>
      </c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</row>
    <row r="642" spans="1:62" ht="12.75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 t="s">
        <v>41</v>
      </c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</row>
    <row r="643" spans="1:62" ht="12.75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 t="s">
        <v>42</v>
      </c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</row>
    <row r="644" spans="1:62" ht="12.75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 t="s">
        <v>43</v>
      </c>
      <c r="W644" s="214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</row>
    <row r="645" spans="1:62" ht="12.75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 t="s">
        <v>44</v>
      </c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</row>
    <row r="646" spans="1:62" ht="12.75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</row>
    <row r="647" spans="1:62" ht="12.75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>
        <v>28</v>
      </c>
      <c r="V647" s="131" t="s">
        <v>17</v>
      </c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</row>
    <row r="648" spans="1:62" ht="12.75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 t="s">
        <v>18</v>
      </c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</row>
    <row r="649" spans="1:62" ht="12.75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 t="s">
        <v>20</v>
      </c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</row>
    <row r="650" spans="1:62" ht="12.75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 t="s">
        <v>22</v>
      </c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</row>
    <row r="651" spans="1:62" ht="12.75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 t="s">
        <v>24</v>
      </c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</row>
    <row r="652" spans="1:62" ht="12.75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 t="s">
        <v>25</v>
      </c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</row>
    <row r="653" spans="1:62" ht="12.75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 t="s">
        <v>26</v>
      </c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</row>
    <row r="654" spans="1:62" ht="12.75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 t="s">
        <v>27</v>
      </c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</row>
    <row r="655" spans="1:62" ht="12.75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 t="s">
        <v>28</v>
      </c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</row>
    <row r="656" spans="1:62" ht="12.75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 t="s">
        <v>29</v>
      </c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</row>
    <row r="657" spans="1:62" ht="12.75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 t="s">
        <v>30</v>
      </c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</row>
    <row r="658" spans="1:62" ht="12.75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 t="s">
        <v>31</v>
      </c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</row>
    <row r="659" spans="1:62" ht="12.75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 t="s">
        <v>32</v>
      </c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</row>
    <row r="660" spans="1:62" ht="12.75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 t="s">
        <v>33</v>
      </c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</row>
    <row r="661" spans="1:62" ht="12.75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 t="s">
        <v>35</v>
      </c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</row>
    <row r="662" spans="1:62" ht="12.75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 t="s">
        <v>37</v>
      </c>
      <c r="W662" s="214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</row>
    <row r="663" spans="1:62" ht="12.75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 t="s">
        <v>39</v>
      </c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</row>
    <row r="664" spans="1:62" ht="12.75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 t="s">
        <v>41</v>
      </c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</row>
    <row r="665" spans="1:62" ht="12.75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 t="s">
        <v>42</v>
      </c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</row>
    <row r="666" spans="1:62" ht="12.75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 t="s">
        <v>43</v>
      </c>
      <c r="W666" s="214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</row>
    <row r="667" spans="1:62" ht="12.75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 t="s">
        <v>44</v>
      </c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</row>
    <row r="668" spans="1:62" ht="12.75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</row>
    <row r="669" spans="1:62" ht="12.75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>
        <v>29</v>
      </c>
      <c r="V669" s="131" t="s">
        <v>17</v>
      </c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</row>
    <row r="670" spans="1:62" ht="12.75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 t="s">
        <v>18</v>
      </c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</row>
    <row r="671" spans="1:62" ht="12.75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 t="s">
        <v>20</v>
      </c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</row>
    <row r="672" spans="1:62" ht="12.75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 t="s">
        <v>22</v>
      </c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</row>
    <row r="673" spans="1:62" ht="12.75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 t="s">
        <v>24</v>
      </c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</row>
    <row r="674" spans="1:62" ht="12.75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 t="s">
        <v>25</v>
      </c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</row>
    <row r="675" spans="1:62" ht="12.75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 t="s">
        <v>26</v>
      </c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</row>
    <row r="676" spans="1:62" ht="12.75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 t="s">
        <v>27</v>
      </c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</row>
    <row r="677" spans="1:62" ht="12.75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 t="s">
        <v>28</v>
      </c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</row>
    <row r="678" spans="1:62" ht="12.75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 t="s">
        <v>29</v>
      </c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</row>
    <row r="679" spans="1:62" ht="12.75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 t="s">
        <v>30</v>
      </c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</row>
    <row r="680" spans="1:62" ht="12.75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 t="s">
        <v>31</v>
      </c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</row>
    <row r="681" spans="1:62" ht="12.75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 t="s">
        <v>32</v>
      </c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</row>
    <row r="682" spans="1:62" ht="12.75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 t="s">
        <v>33</v>
      </c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</row>
    <row r="683" spans="1:62" ht="12.75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 t="s">
        <v>35</v>
      </c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</row>
    <row r="684" spans="1:62" ht="12.75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 t="s">
        <v>37</v>
      </c>
      <c r="W684" s="214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</row>
    <row r="685" spans="1:62" ht="12.75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 t="s">
        <v>39</v>
      </c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</row>
    <row r="686" spans="1:62" ht="12.75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 t="s">
        <v>41</v>
      </c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</row>
    <row r="687" spans="1:62" ht="12.75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 t="s">
        <v>42</v>
      </c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</row>
    <row r="688" spans="1:62" ht="12.75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 t="s">
        <v>43</v>
      </c>
      <c r="W688" s="214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</row>
    <row r="689" spans="1:62" ht="12.75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 t="s">
        <v>44</v>
      </c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</row>
    <row r="690" spans="1:62" ht="12.75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</row>
    <row r="691" spans="1:62" ht="12.75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>
        <v>30</v>
      </c>
      <c r="V691" s="131" t="s">
        <v>17</v>
      </c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</row>
    <row r="692" spans="1:62" ht="12.75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 t="s">
        <v>18</v>
      </c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</row>
    <row r="693" spans="1:62" ht="12.75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 t="s">
        <v>20</v>
      </c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</row>
    <row r="694" spans="1:62" ht="12.75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 t="s">
        <v>22</v>
      </c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</row>
    <row r="695" spans="1:62" ht="12.75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 t="s">
        <v>24</v>
      </c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</row>
    <row r="696" spans="1:62" ht="12.75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 t="s">
        <v>25</v>
      </c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</row>
    <row r="697" spans="1:62" ht="12.75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 t="s">
        <v>26</v>
      </c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</row>
    <row r="698" spans="1:62" ht="12.75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 t="s">
        <v>27</v>
      </c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</row>
    <row r="699" spans="1:62" ht="12.75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 t="s">
        <v>28</v>
      </c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</row>
    <row r="700" spans="1:62" ht="12.75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 t="s">
        <v>29</v>
      </c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</row>
    <row r="701" spans="1:62" ht="12.75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 t="s">
        <v>30</v>
      </c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</row>
    <row r="702" spans="1:62" ht="12.75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 t="s">
        <v>31</v>
      </c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</row>
    <row r="703" spans="1:62" ht="12.75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 t="s">
        <v>32</v>
      </c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</row>
    <row r="704" spans="1:62" ht="12.75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 t="s">
        <v>33</v>
      </c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</row>
    <row r="705" spans="1:62" ht="12.75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 t="s">
        <v>35</v>
      </c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</row>
    <row r="706" spans="1:62" ht="12.75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 t="s">
        <v>37</v>
      </c>
      <c r="W706" s="214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</row>
    <row r="707" spans="1:62" ht="12.75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 t="s">
        <v>39</v>
      </c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</row>
    <row r="708" spans="1:62" ht="12.75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 t="s">
        <v>41</v>
      </c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</row>
    <row r="709" spans="1:62" ht="12.75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 t="s">
        <v>42</v>
      </c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</row>
    <row r="710" spans="1:62" ht="12.75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 t="s">
        <v>43</v>
      </c>
      <c r="W710" s="214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</row>
    <row r="711" spans="1:62" ht="12.75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 t="s">
        <v>44</v>
      </c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</row>
    <row r="712" spans="1:62" ht="12.75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</row>
    <row r="713" spans="1:62" ht="12.75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>
        <v>31</v>
      </c>
      <c r="V713" s="131" t="s">
        <v>17</v>
      </c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</row>
    <row r="714" spans="1:62" ht="12.75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 t="s">
        <v>18</v>
      </c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</row>
    <row r="715" spans="1:62" ht="12.75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 t="s">
        <v>20</v>
      </c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</row>
    <row r="716" spans="1:62" ht="12.75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 t="s">
        <v>22</v>
      </c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</row>
    <row r="717" spans="1:62" ht="12.75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 t="s">
        <v>24</v>
      </c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</row>
    <row r="718" spans="1:62" ht="12.75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 t="s">
        <v>25</v>
      </c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</row>
    <row r="719" spans="1:62" ht="12.75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 t="s">
        <v>26</v>
      </c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</row>
    <row r="720" spans="1:62" ht="12.75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 t="s">
        <v>27</v>
      </c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</row>
    <row r="721" spans="1:62" ht="12.75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 t="s">
        <v>28</v>
      </c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</row>
    <row r="722" spans="1:62" ht="12.75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 t="s">
        <v>29</v>
      </c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</row>
    <row r="723" spans="1:62" ht="12.75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 t="s">
        <v>30</v>
      </c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</row>
    <row r="724" spans="1:62" ht="12.75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 t="s">
        <v>31</v>
      </c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</row>
    <row r="725" spans="1:62" ht="12.75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 t="s">
        <v>32</v>
      </c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</row>
    <row r="726" spans="1:62" ht="12.75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 t="s">
        <v>33</v>
      </c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</row>
    <row r="727" spans="1:62" ht="12.75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 t="s">
        <v>35</v>
      </c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</row>
    <row r="728" spans="1:62" ht="12.75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 t="s">
        <v>37</v>
      </c>
      <c r="W728" s="214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</row>
    <row r="729" spans="1:62" ht="12.75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 t="s">
        <v>39</v>
      </c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</row>
    <row r="730" spans="1:62" ht="12.75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 t="s">
        <v>41</v>
      </c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</row>
    <row r="731" spans="1:62" ht="12.75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 t="s">
        <v>42</v>
      </c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</row>
    <row r="732" spans="1:62" ht="12.75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 t="s">
        <v>43</v>
      </c>
      <c r="W732" s="214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</row>
    <row r="733" spans="1:62" ht="12.75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 t="s">
        <v>44</v>
      </c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</row>
    <row r="734" spans="1:62" ht="12.75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</row>
    <row r="735" spans="1:62" ht="12.75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>
        <v>32</v>
      </c>
      <c r="V735" s="131" t="s">
        <v>17</v>
      </c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</row>
    <row r="736" spans="1:62" ht="12.75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 t="s">
        <v>18</v>
      </c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</row>
    <row r="737" spans="1:62" ht="12.75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 t="s">
        <v>20</v>
      </c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</row>
    <row r="738" spans="1:62" ht="12.75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 t="s">
        <v>22</v>
      </c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</row>
    <row r="739" spans="1:62" ht="12.75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 t="s">
        <v>24</v>
      </c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</row>
    <row r="740" spans="1:62" ht="12.75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 t="s">
        <v>25</v>
      </c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</row>
    <row r="741" spans="1:62" ht="12.75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 t="s">
        <v>26</v>
      </c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</row>
    <row r="742" spans="1:62" ht="12.75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 t="s">
        <v>27</v>
      </c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</row>
    <row r="743" spans="1:62" ht="12.75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 t="s">
        <v>28</v>
      </c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</row>
    <row r="744" spans="1:62" ht="12.75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 t="s">
        <v>29</v>
      </c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</row>
    <row r="745" spans="1:62" ht="12.75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 t="s">
        <v>30</v>
      </c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</row>
    <row r="746" spans="1:62" ht="12.75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 t="s">
        <v>31</v>
      </c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</row>
    <row r="747" spans="1:62" ht="12.75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 t="s">
        <v>32</v>
      </c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</row>
    <row r="748" spans="1:62" ht="12.75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 t="s">
        <v>33</v>
      </c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</row>
    <row r="749" spans="1:62" ht="12.75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 t="s">
        <v>35</v>
      </c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</row>
    <row r="750" spans="1:62" ht="12.75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 t="s">
        <v>37</v>
      </c>
      <c r="W750" s="214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</row>
    <row r="751" spans="1:62" ht="12.75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 t="s">
        <v>39</v>
      </c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</row>
    <row r="752" spans="1:62" ht="12.75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 t="s">
        <v>41</v>
      </c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</row>
    <row r="753" spans="1:62" ht="12.75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 t="s">
        <v>42</v>
      </c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</row>
    <row r="754" spans="1:62" ht="12.75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 t="s">
        <v>43</v>
      </c>
      <c r="W754" s="214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</row>
    <row r="755" spans="1:62" ht="12.75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 t="s">
        <v>44</v>
      </c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</row>
    <row r="756" spans="1:62" ht="12.75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</row>
    <row r="757" spans="1:62" ht="12.75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>
        <v>33</v>
      </c>
      <c r="V757" s="131" t="s">
        <v>17</v>
      </c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</row>
    <row r="758" spans="1:62" ht="12.75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 t="s">
        <v>18</v>
      </c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</row>
    <row r="759" spans="1:62" ht="12.75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 t="s">
        <v>20</v>
      </c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</row>
    <row r="760" spans="1:62" ht="12.75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 t="s">
        <v>22</v>
      </c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</row>
    <row r="761" spans="1:62" ht="12.75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 t="s">
        <v>24</v>
      </c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</row>
    <row r="762" spans="1:62" ht="12.75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 t="s">
        <v>25</v>
      </c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</row>
    <row r="763" spans="1:62" ht="12.75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 t="s">
        <v>26</v>
      </c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</row>
    <row r="764" spans="1:62" ht="12.75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 t="s">
        <v>27</v>
      </c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</row>
    <row r="765" spans="1:62" ht="12.75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 t="s">
        <v>28</v>
      </c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</row>
    <row r="766" spans="1:62" ht="12.75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 t="s">
        <v>29</v>
      </c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</row>
    <row r="767" spans="1:62" ht="12.75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 t="s">
        <v>30</v>
      </c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</row>
    <row r="768" spans="1:62" ht="12.75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 t="s">
        <v>31</v>
      </c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</row>
    <row r="769" spans="1:62" ht="12.75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 t="s">
        <v>32</v>
      </c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</row>
    <row r="770" spans="1:62" ht="12.75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 t="s">
        <v>33</v>
      </c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</row>
    <row r="771" spans="1:62" ht="12.75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 t="s">
        <v>35</v>
      </c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</row>
    <row r="772" spans="1:62" ht="12.75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 t="s">
        <v>37</v>
      </c>
      <c r="W772" s="214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</row>
    <row r="773" spans="1:62" ht="12.75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 t="s">
        <v>39</v>
      </c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</row>
    <row r="774" spans="1:62" ht="12.75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 t="s">
        <v>41</v>
      </c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</row>
    <row r="775" spans="1:62" ht="12.75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 t="s">
        <v>42</v>
      </c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</row>
    <row r="776" spans="1:62" ht="12.75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 t="s">
        <v>43</v>
      </c>
      <c r="W776" s="214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</row>
    <row r="777" spans="1:62" ht="12.75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 t="s">
        <v>44</v>
      </c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</row>
    <row r="778" spans="1:62" ht="12.75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</row>
    <row r="779" spans="1:62" ht="12.75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>
        <v>34</v>
      </c>
      <c r="V779" s="131" t="s">
        <v>17</v>
      </c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</row>
    <row r="780" spans="1:62" ht="12.75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 t="s">
        <v>18</v>
      </c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</row>
    <row r="781" spans="1:62" ht="12.75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 t="s">
        <v>20</v>
      </c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</row>
    <row r="782" spans="1:62" ht="12.75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 t="s">
        <v>22</v>
      </c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</row>
    <row r="783" spans="1:62" ht="12.75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 t="s">
        <v>24</v>
      </c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</row>
    <row r="784" spans="1:62" ht="12.75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 t="s">
        <v>25</v>
      </c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</row>
    <row r="785" spans="1:62" ht="12.75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 t="s">
        <v>26</v>
      </c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</row>
    <row r="786" spans="1:62" ht="12.75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 t="s">
        <v>27</v>
      </c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</row>
    <row r="787" spans="1:62" ht="12.75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 t="s">
        <v>28</v>
      </c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</row>
    <row r="788" spans="1:62" ht="12.75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 t="s">
        <v>29</v>
      </c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</row>
    <row r="789" spans="1:62" ht="12.75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 t="s">
        <v>30</v>
      </c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</row>
    <row r="790" spans="1:62" ht="12.75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 t="s">
        <v>31</v>
      </c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</row>
    <row r="791" spans="1:62" ht="12.75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 t="s">
        <v>32</v>
      </c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</row>
    <row r="792" spans="1:62" ht="12.75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 t="s">
        <v>33</v>
      </c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</row>
    <row r="793" spans="1:62" ht="12.75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 t="s">
        <v>35</v>
      </c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</row>
    <row r="794" spans="1:62" ht="12.75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 t="s">
        <v>37</v>
      </c>
      <c r="W794" s="214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</row>
    <row r="795" spans="1:62" ht="12.75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 t="s">
        <v>39</v>
      </c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</row>
    <row r="796" spans="1:62" ht="12.75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 t="s">
        <v>41</v>
      </c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</row>
    <row r="797" spans="1:62" ht="12.75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 t="s">
        <v>42</v>
      </c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</row>
    <row r="798" spans="1:62" ht="12.75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 t="s">
        <v>43</v>
      </c>
      <c r="W798" s="214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</row>
    <row r="799" spans="1:62" ht="12.75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 t="s">
        <v>44</v>
      </c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</row>
    <row r="800" spans="1:62" ht="12.75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</row>
    <row r="801" spans="1:62" ht="12.75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>
        <v>35</v>
      </c>
      <c r="V801" s="131" t="s">
        <v>17</v>
      </c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</row>
    <row r="802" spans="1:62" ht="12.75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 t="s">
        <v>18</v>
      </c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</row>
    <row r="803" spans="1:62" ht="12.75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 t="s">
        <v>20</v>
      </c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</row>
    <row r="804" spans="1:62" ht="12.75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 t="s">
        <v>22</v>
      </c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</row>
    <row r="805" spans="1:62" ht="12.75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 t="s">
        <v>24</v>
      </c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</row>
    <row r="806" spans="1:62" ht="12.75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 t="s">
        <v>25</v>
      </c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</row>
    <row r="807" spans="1:62" ht="12.75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 t="s">
        <v>26</v>
      </c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</row>
    <row r="808" spans="1:62" ht="12.75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 t="s">
        <v>27</v>
      </c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</row>
    <row r="809" spans="1:62" ht="12.75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 t="s">
        <v>28</v>
      </c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</row>
    <row r="810" spans="1:62" ht="12.75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 t="s">
        <v>29</v>
      </c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</row>
    <row r="811" spans="1:62" ht="12.75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 t="s">
        <v>30</v>
      </c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</row>
    <row r="812" spans="1:62" ht="12.75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 t="s">
        <v>31</v>
      </c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</row>
    <row r="813" spans="1:62" ht="12.75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 t="s">
        <v>32</v>
      </c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</row>
    <row r="814" spans="1:62" ht="12.75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 t="s">
        <v>33</v>
      </c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</row>
    <row r="815" spans="1:62" ht="12.75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 t="s">
        <v>35</v>
      </c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</row>
    <row r="816" spans="1:62" ht="12.75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 t="s">
        <v>37</v>
      </c>
      <c r="W816" s="214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</row>
    <row r="817" spans="1:62" ht="12.75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 t="s">
        <v>39</v>
      </c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</row>
    <row r="818" spans="1:62" ht="12.75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 t="s">
        <v>41</v>
      </c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</row>
    <row r="819" spans="1:62" ht="12.75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 t="s">
        <v>42</v>
      </c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</row>
    <row r="820" spans="1:62" ht="12.75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 t="s">
        <v>43</v>
      </c>
      <c r="W820" s="214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</row>
    <row r="821" spans="1:62" ht="12.75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 t="s">
        <v>44</v>
      </c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</row>
    <row r="822" spans="1:62" ht="12.75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</row>
    <row r="823" spans="1:62" ht="12.75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>
        <v>36</v>
      </c>
      <c r="V823" s="131" t="s">
        <v>17</v>
      </c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</row>
    <row r="824" spans="1:62" ht="12.75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 t="s">
        <v>18</v>
      </c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</row>
    <row r="825" spans="1:62" ht="12.75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 t="s">
        <v>20</v>
      </c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</row>
    <row r="826" spans="1:62" ht="12.75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 t="s">
        <v>22</v>
      </c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</row>
    <row r="827" spans="1:62" ht="12.75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 t="s">
        <v>24</v>
      </c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</row>
    <row r="828" spans="1:62" ht="12.75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 t="s">
        <v>25</v>
      </c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</row>
    <row r="829" spans="1:62" ht="12.75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 t="s">
        <v>26</v>
      </c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</row>
    <row r="830" spans="1:62" ht="12.75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 t="s">
        <v>27</v>
      </c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</row>
    <row r="831" spans="1:62" ht="12.75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 t="s">
        <v>28</v>
      </c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</row>
    <row r="832" spans="1:62" ht="12.75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 t="s">
        <v>29</v>
      </c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</row>
    <row r="833" spans="1:62" ht="12.75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 t="s">
        <v>30</v>
      </c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</row>
    <row r="834" spans="1:62" ht="12.75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 t="s">
        <v>31</v>
      </c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</row>
    <row r="835" spans="1:62" ht="12.75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 t="s">
        <v>32</v>
      </c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</row>
    <row r="836" spans="1:62" ht="12.75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 t="s">
        <v>33</v>
      </c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</row>
    <row r="837" spans="1:62" ht="12.75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 t="s">
        <v>35</v>
      </c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</row>
    <row r="838" spans="1:62" ht="12.75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 t="s">
        <v>37</v>
      </c>
      <c r="W838" s="214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</row>
    <row r="839" spans="1:62" ht="12.75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 t="s">
        <v>39</v>
      </c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</row>
    <row r="840" spans="1:62" ht="12.75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 t="s">
        <v>41</v>
      </c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</row>
    <row r="841" spans="1:62" ht="12.75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 t="s">
        <v>42</v>
      </c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</row>
    <row r="842" spans="1:62" ht="12.75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 t="s">
        <v>43</v>
      </c>
      <c r="W842" s="214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</row>
    <row r="843" spans="1:62" ht="12.75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 t="s">
        <v>44</v>
      </c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</row>
    <row r="844" spans="1:62" ht="12.75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</row>
    <row r="845" spans="1:62" ht="12.75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>
        <v>37</v>
      </c>
      <c r="V845" s="131" t="s">
        <v>17</v>
      </c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</row>
    <row r="846" spans="1:62" ht="12.75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 t="s">
        <v>18</v>
      </c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</row>
    <row r="847" spans="1:62" ht="12.75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 t="s">
        <v>20</v>
      </c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</row>
    <row r="848" spans="1:62" ht="12.75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 t="s">
        <v>22</v>
      </c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</row>
    <row r="849" spans="1:62" ht="12.75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 t="s">
        <v>24</v>
      </c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</row>
    <row r="850" spans="1:62" ht="12.75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 t="s">
        <v>25</v>
      </c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</row>
    <row r="851" spans="1:62" ht="12.75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 t="s">
        <v>26</v>
      </c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</row>
    <row r="852" spans="1:62" ht="12.75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 t="s">
        <v>27</v>
      </c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</row>
    <row r="853" spans="1:62" ht="12.75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 t="s">
        <v>28</v>
      </c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</row>
    <row r="854" spans="1:62" ht="12.75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 t="s">
        <v>29</v>
      </c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</row>
    <row r="855" spans="1:62" ht="12.75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 t="s">
        <v>30</v>
      </c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</row>
    <row r="856" spans="1:62" ht="12.75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 t="s">
        <v>31</v>
      </c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</row>
    <row r="857" spans="1:62" ht="12.75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 t="s">
        <v>32</v>
      </c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</row>
    <row r="858" spans="1:62" ht="12.75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 t="s">
        <v>33</v>
      </c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</row>
    <row r="859" spans="1:62" ht="12.75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 t="s">
        <v>35</v>
      </c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</row>
    <row r="860" spans="1:62" ht="12.75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 t="s">
        <v>37</v>
      </c>
      <c r="W860" s="214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</row>
    <row r="861" spans="1:62" ht="12.75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 t="s">
        <v>39</v>
      </c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</row>
    <row r="862" spans="1:62" ht="12.75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 t="s">
        <v>41</v>
      </c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</row>
    <row r="863" spans="1:62" ht="12.75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 t="s">
        <v>42</v>
      </c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</row>
    <row r="864" spans="1:62" ht="12.75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 t="s">
        <v>43</v>
      </c>
      <c r="W864" s="214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</row>
    <row r="865" spans="1:62" ht="12.75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 t="s">
        <v>44</v>
      </c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</row>
    <row r="866" spans="1:62" ht="12.75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</row>
    <row r="867" spans="1:62" ht="12.75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>
        <v>38</v>
      </c>
      <c r="V867" s="131" t="s">
        <v>17</v>
      </c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</row>
    <row r="868" spans="1:62" ht="12.75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 t="s">
        <v>18</v>
      </c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</row>
    <row r="869" spans="1:62" ht="12.75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 t="s">
        <v>20</v>
      </c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</row>
    <row r="870" spans="1:62" ht="12.75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 t="s">
        <v>22</v>
      </c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</row>
    <row r="871" spans="1:62" ht="12.75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 t="s">
        <v>24</v>
      </c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</row>
    <row r="872" spans="1:62" ht="12.75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 t="s">
        <v>25</v>
      </c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</row>
    <row r="873" spans="1:62" ht="12.75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 t="s">
        <v>26</v>
      </c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</row>
    <row r="874" spans="1:62" ht="12.75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 t="s">
        <v>27</v>
      </c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</row>
    <row r="875" spans="1:62" ht="12.75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 t="s">
        <v>28</v>
      </c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</row>
    <row r="876" spans="1:62" ht="12.75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 t="s">
        <v>29</v>
      </c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</row>
    <row r="877" spans="1:62" ht="12.75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 t="s">
        <v>30</v>
      </c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</row>
    <row r="878" spans="1:62" ht="12.75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 t="s">
        <v>31</v>
      </c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</row>
    <row r="879" spans="1:62" ht="12.75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 t="s">
        <v>32</v>
      </c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</row>
    <row r="880" spans="1:62" ht="12.75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 t="s">
        <v>33</v>
      </c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</row>
    <row r="881" spans="1:62" ht="12.75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 t="s">
        <v>35</v>
      </c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</row>
    <row r="882" spans="1:62" ht="12.75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 t="s">
        <v>37</v>
      </c>
      <c r="W882" s="214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</row>
    <row r="883" spans="1:62" ht="12.75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 t="s">
        <v>39</v>
      </c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</row>
    <row r="884" spans="1:62" ht="12.75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 t="s">
        <v>41</v>
      </c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</row>
    <row r="885" spans="1:62" ht="12.75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 t="s">
        <v>42</v>
      </c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</row>
    <row r="886" spans="1:62" ht="12.75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 t="s">
        <v>43</v>
      </c>
      <c r="W886" s="214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</row>
    <row r="887" spans="1:62" ht="12.75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 t="s">
        <v>44</v>
      </c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</row>
    <row r="888" spans="1:62" ht="12.75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</row>
    <row r="889" spans="1:62" ht="12.75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>
        <v>39</v>
      </c>
      <c r="V889" s="131" t="s">
        <v>17</v>
      </c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</row>
    <row r="890" spans="1:62" ht="12.75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 t="s">
        <v>18</v>
      </c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</row>
    <row r="891" spans="1:62" ht="12.75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 t="s">
        <v>20</v>
      </c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</row>
    <row r="892" spans="1:62" ht="12.75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 t="s">
        <v>22</v>
      </c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</row>
    <row r="893" spans="1:62" ht="12.75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 t="s">
        <v>24</v>
      </c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</row>
    <row r="894" spans="1:62" ht="12.75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 t="s">
        <v>25</v>
      </c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</row>
    <row r="895" spans="1:62" ht="12.75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 t="s">
        <v>26</v>
      </c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</row>
    <row r="896" spans="1:62" ht="12.75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 t="s">
        <v>27</v>
      </c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</row>
    <row r="897" spans="1:62" ht="12.75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 t="s">
        <v>28</v>
      </c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</row>
    <row r="898" spans="1:62" ht="12.75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 t="s">
        <v>29</v>
      </c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</row>
    <row r="899" spans="1:62" ht="12.75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 t="s">
        <v>30</v>
      </c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</row>
    <row r="900" spans="1:62" ht="12.75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 t="s">
        <v>31</v>
      </c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</row>
    <row r="901" spans="1:62" ht="12.75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 t="s">
        <v>32</v>
      </c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</row>
    <row r="902" spans="1:62" ht="12.75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 t="s">
        <v>33</v>
      </c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</row>
    <row r="903" spans="1:62" ht="12.75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 t="s">
        <v>35</v>
      </c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</row>
    <row r="904" spans="1:62" ht="12.75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 t="s">
        <v>37</v>
      </c>
      <c r="W904" s="214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</row>
    <row r="905" spans="1:62" ht="12.75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 t="s">
        <v>39</v>
      </c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</row>
    <row r="906" spans="1:62" ht="12.75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 t="s">
        <v>41</v>
      </c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</row>
    <row r="907" spans="1:62" ht="12.75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 t="s">
        <v>42</v>
      </c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</row>
    <row r="908" spans="1:62" ht="12.75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 t="s">
        <v>43</v>
      </c>
      <c r="W908" s="214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</row>
    <row r="909" spans="1:62" ht="12.75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 t="s">
        <v>44</v>
      </c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</row>
    <row r="910" spans="1:62" ht="12.75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</row>
    <row r="911" spans="1:62" ht="12.75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>
        <v>40</v>
      </c>
      <c r="V911" s="131" t="s">
        <v>17</v>
      </c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</row>
    <row r="912" spans="1:62" ht="12.75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 t="s">
        <v>18</v>
      </c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</row>
    <row r="913" spans="1:62" ht="12.75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 t="s">
        <v>20</v>
      </c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</row>
    <row r="914" spans="1:62" ht="12.75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 t="s">
        <v>22</v>
      </c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</row>
    <row r="915" spans="1:62" ht="12.75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 t="s">
        <v>24</v>
      </c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</row>
    <row r="916" spans="1:62" ht="12.75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 t="s">
        <v>25</v>
      </c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</row>
    <row r="917" spans="1:62" ht="12.75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 t="s">
        <v>26</v>
      </c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</row>
    <row r="918" spans="1:62" ht="12.75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 t="s">
        <v>27</v>
      </c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</row>
    <row r="919" spans="1:62" ht="12.75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 t="s">
        <v>28</v>
      </c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</row>
    <row r="920" spans="1:62" ht="12.75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 t="s">
        <v>29</v>
      </c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</row>
    <row r="921" spans="1:62" ht="12.75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 t="s">
        <v>30</v>
      </c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</row>
    <row r="922" spans="1:62" ht="12.75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 t="s">
        <v>31</v>
      </c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</row>
    <row r="923" spans="1:62" ht="12.75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 t="s">
        <v>32</v>
      </c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</row>
    <row r="924" spans="1:62" ht="12.75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 t="s">
        <v>33</v>
      </c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</row>
    <row r="925" spans="1:62" ht="12.75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 t="s">
        <v>35</v>
      </c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</row>
    <row r="926" spans="1:62" ht="12.75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 t="s">
        <v>37</v>
      </c>
      <c r="W926" s="214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</row>
    <row r="927" spans="1:62" ht="12.75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 t="s">
        <v>39</v>
      </c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</row>
    <row r="928" spans="1:62" ht="12.75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 t="s">
        <v>41</v>
      </c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</row>
    <row r="929" spans="1:62" ht="12.75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 t="s">
        <v>42</v>
      </c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</row>
    <row r="930" spans="1:62" ht="12.75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 t="s">
        <v>43</v>
      </c>
      <c r="W930" s="214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</row>
    <row r="931" spans="1:62" ht="12.75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 t="s">
        <v>44</v>
      </c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</row>
    <row r="932" spans="1:62" ht="12.75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</row>
    <row r="933" spans="1:62" ht="12.75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>
        <v>41</v>
      </c>
      <c r="V933" s="131" t="s">
        <v>17</v>
      </c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</row>
    <row r="934" spans="1:62" ht="12.75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 t="s">
        <v>18</v>
      </c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</row>
    <row r="935" spans="1:62" ht="12.75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 t="s">
        <v>20</v>
      </c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</row>
    <row r="936" spans="1:62" ht="12.75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 t="s">
        <v>22</v>
      </c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</row>
    <row r="937" spans="1:62" ht="12.75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 t="s">
        <v>24</v>
      </c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</row>
    <row r="938" spans="1:62" ht="12.75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 t="s">
        <v>25</v>
      </c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</row>
    <row r="939" spans="1:62" ht="12.75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 t="s">
        <v>26</v>
      </c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</row>
    <row r="940" spans="1:62" ht="12.75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 t="s">
        <v>27</v>
      </c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</row>
    <row r="941" spans="1:62" ht="12.75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 t="s">
        <v>28</v>
      </c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</row>
    <row r="942" spans="1:62" ht="12.75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 t="s">
        <v>29</v>
      </c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</row>
    <row r="943" spans="1:62" ht="12.75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 t="s">
        <v>30</v>
      </c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</row>
    <row r="944" spans="1:62" ht="12.75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 t="s">
        <v>31</v>
      </c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</row>
    <row r="945" spans="1:62" ht="12.75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 t="s">
        <v>32</v>
      </c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</row>
    <row r="946" spans="1:62" ht="12.75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 t="s">
        <v>33</v>
      </c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</row>
    <row r="947" spans="1:62" ht="12.75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 t="s">
        <v>35</v>
      </c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</row>
    <row r="948" spans="1:62" ht="12.75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 t="s">
        <v>37</v>
      </c>
      <c r="W948" s="214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</row>
    <row r="949" spans="1:62" ht="12.75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 t="s">
        <v>39</v>
      </c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</row>
    <row r="950" spans="1:62" ht="12.75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 t="s">
        <v>41</v>
      </c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</row>
    <row r="951" spans="1:62" ht="12.75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 t="s">
        <v>42</v>
      </c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</row>
    <row r="952" spans="1:62" ht="12.75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 t="s">
        <v>43</v>
      </c>
      <c r="W952" s="214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</row>
    <row r="953" spans="1:62" ht="12.75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 t="s">
        <v>44</v>
      </c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</row>
    <row r="954" spans="1:62" ht="12.75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</row>
    <row r="955" spans="1:62" ht="12.75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>
        <v>42</v>
      </c>
      <c r="V955" s="131" t="s">
        <v>17</v>
      </c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</row>
    <row r="956" spans="1:62" ht="12.75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 t="s">
        <v>18</v>
      </c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</row>
    <row r="957" spans="1:62" ht="12.75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 t="s">
        <v>20</v>
      </c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</row>
    <row r="958" spans="1:62" ht="12.75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 t="s">
        <v>22</v>
      </c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</row>
    <row r="959" spans="1:62" ht="12.75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 t="s">
        <v>24</v>
      </c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</row>
    <row r="960" spans="1:62" ht="12.75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 t="s">
        <v>25</v>
      </c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</row>
    <row r="961" spans="1:62" ht="12.75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 t="s">
        <v>26</v>
      </c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</row>
    <row r="962" spans="1:62" ht="12.75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 t="s">
        <v>27</v>
      </c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</row>
    <row r="963" spans="1:62" ht="12.75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 t="s">
        <v>28</v>
      </c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</row>
    <row r="964" spans="1:62" ht="12.75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 t="s">
        <v>29</v>
      </c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</row>
    <row r="965" spans="1:62" ht="12.75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 t="s">
        <v>30</v>
      </c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</row>
    <row r="966" spans="1:62" ht="12.75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 t="s">
        <v>31</v>
      </c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</row>
    <row r="967" spans="1:62" ht="12.75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 t="s">
        <v>32</v>
      </c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</row>
    <row r="968" spans="1:62" ht="12.75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 t="s">
        <v>33</v>
      </c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</row>
    <row r="969" spans="1:62" ht="12.75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 t="s">
        <v>35</v>
      </c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</row>
    <row r="970" spans="1:62" ht="12.75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 t="s">
        <v>37</v>
      </c>
      <c r="W970" s="214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</row>
    <row r="971" spans="1:62" ht="12.75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 t="s">
        <v>39</v>
      </c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</row>
    <row r="972" spans="1:62" ht="12.75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 t="s">
        <v>41</v>
      </c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</row>
    <row r="973" spans="1:62" ht="12.75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 t="s">
        <v>42</v>
      </c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</row>
    <row r="974" spans="1:62" ht="12.75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 t="s">
        <v>43</v>
      </c>
      <c r="W974" s="214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</row>
    <row r="975" spans="1:62" ht="12.75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 t="s">
        <v>44</v>
      </c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</row>
    <row r="976" spans="1:62" ht="12.75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</row>
    <row r="977" spans="1:62" ht="12.75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>
        <v>43</v>
      </c>
      <c r="V977" s="131" t="s">
        <v>17</v>
      </c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</row>
    <row r="978" spans="1:62" ht="12.75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 t="s">
        <v>18</v>
      </c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</row>
    <row r="979" spans="1:62" ht="12.75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 t="s">
        <v>20</v>
      </c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</row>
    <row r="980" spans="1:62" ht="12.75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 t="s">
        <v>22</v>
      </c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</row>
    <row r="981" spans="1:62" ht="12.75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 t="s">
        <v>24</v>
      </c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</row>
    <row r="982" spans="1:62" ht="12.75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 t="s">
        <v>25</v>
      </c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</row>
    <row r="983" spans="1:62" ht="12.75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 t="s">
        <v>26</v>
      </c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</row>
    <row r="984" spans="1:62" ht="12.75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 t="s">
        <v>27</v>
      </c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</row>
    <row r="985" spans="1:62" ht="12.75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 t="s">
        <v>28</v>
      </c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</row>
    <row r="986" spans="1:62" ht="12.75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 t="s">
        <v>29</v>
      </c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</row>
    <row r="987" spans="1:62" ht="12.75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 t="s">
        <v>30</v>
      </c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</row>
    <row r="988" spans="1:62" ht="12.75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 t="s">
        <v>31</v>
      </c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</row>
    <row r="989" spans="1:62" ht="12.75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 t="s">
        <v>32</v>
      </c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</row>
    <row r="990" spans="1:62" ht="12.75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 t="s">
        <v>33</v>
      </c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</row>
    <row r="991" spans="1:62" ht="12.75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 t="s">
        <v>35</v>
      </c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</row>
    <row r="992" spans="1:62" ht="12.75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 t="s">
        <v>37</v>
      </c>
      <c r="W992" s="214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</row>
    <row r="993" spans="1:62" ht="12.75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 t="s">
        <v>39</v>
      </c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</row>
    <row r="994" spans="1:62" ht="12.75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 t="s">
        <v>41</v>
      </c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</row>
    <row r="995" spans="1:62" ht="12.75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 t="s">
        <v>42</v>
      </c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</row>
    <row r="996" spans="1:62" ht="12.75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 t="s">
        <v>43</v>
      </c>
      <c r="W996" s="214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</row>
    <row r="997" spans="1:62" ht="12.75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 t="s">
        <v>44</v>
      </c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</row>
    <row r="998" spans="1:62" ht="12.75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</row>
    <row r="999" spans="1:62" ht="12.75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>
        <v>44</v>
      </c>
      <c r="V999" s="131" t="s">
        <v>17</v>
      </c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</row>
    <row r="1000" spans="1:62" ht="12.75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 t="s">
        <v>18</v>
      </c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</row>
    <row r="1001" spans="1:62" ht="12.75">
      <c r="A1001" s="131"/>
      <c r="B1001" s="131"/>
      <c r="C1001" s="131"/>
      <c r="D1001" s="131"/>
      <c r="E1001" s="131"/>
      <c r="F1001" s="131"/>
      <c r="G1001" s="131"/>
      <c r="H1001" s="131"/>
      <c r="I1001" s="131"/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 t="s">
        <v>20</v>
      </c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</row>
    <row r="1002" spans="1:62" ht="12.75">
      <c r="A1002" s="131"/>
      <c r="B1002" s="131"/>
      <c r="C1002" s="131"/>
      <c r="D1002" s="131"/>
      <c r="E1002" s="131"/>
      <c r="F1002" s="131"/>
      <c r="G1002" s="131"/>
      <c r="H1002" s="131"/>
      <c r="I1002" s="131"/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 t="s">
        <v>22</v>
      </c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</row>
    <row r="1003" spans="1:62" ht="12.75">
      <c r="A1003" s="131"/>
      <c r="B1003" s="131"/>
      <c r="C1003" s="131"/>
      <c r="D1003" s="131"/>
      <c r="E1003" s="131"/>
      <c r="F1003" s="131"/>
      <c r="G1003" s="131"/>
      <c r="H1003" s="131"/>
      <c r="I1003" s="131"/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 t="s">
        <v>24</v>
      </c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</row>
    <row r="1004" spans="1:62" ht="12.75">
      <c r="A1004" s="131"/>
      <c r="B1004" s="131"/>
      <c r="C1004" s="131"/>
      <c r="D1004" s="131"/>
      <c r="E1004" s="131"/>
      <c r="F1004" s="131"/>
      <c r="G1004" s="131"/>
      <c r="H1004" s="131"/>
      <c r="I1004" s="131"/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 t="s">
        <v>25</v>
      </c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</row>
    <row r="1005" spans="1:62" ht="12.75">
      <c r="A1005" s="131"/>
      <c r="B1005" s="131"/>
      <c r="C1005" s="131"/>
      <c r="D1005" s="131"/>
      <c r="E1005" s="131"/>
      <c r="F1005" s="131"/>
      <c r="G1005" s="131"/>
      <c r="H1005" s="131"/>
      <c r="I1005" s="131"/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 t="s">
        <v>26</v>
      </c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</row>
    <row r="1006" spans="1:62" ht="12.75">
      <c r="A1006" s="131"/>
      <c r="B1006" s="131"/>
      <c r="C1006" s="131"/>
      <c r="D1006" s="131"/>
      <c r="E1006" s="131"/>
      <c r="F1006" s="131"/>
      <c r="G1006" s="131"/>
      <c r="H1006" s="131"/>
      <c r="I1006" s="131"/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 t="s">
        <v>27</v>
      </c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</row>
    <row r="1007" spans="1:62" ht="12.75">
      <c r="A1007" s="131"/>
      <c r="B1007" s="131"/>
      <c r="C1007" s="131"/>
      <c r="D1007" s="131"/>
      <c r="E1007" s="131"/>
      <c r="F1007" s="131"/>
      <c r="G1007" s="131"/>
      <c r="H1007" s="131"/>
      <c r="I1007" s="131"/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 t="s">
        <v>28</v>
      </c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</row>
    <row r="1008" spans="1:62" ht="12.75">
      <c r="A1008" s="131"/>
      <c r="B1008" s="131"/>
      <c r="C1008" s="131"/>
      <c r="D1008" s="131"/>
      <c r="E1008" s="131"/>
      <c r="F1008" s="131"/>
      <c r="G1008" s="131"/>
      <c r="H1008" s="131"/>
      <c r="I1008" s="131"/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 t="s">
        <v>29</v>
      </c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</row>
    <row r="1009" spans="1:62" ht="12.75">
      <c r="A1009" s="131"/>
      <c r="B1009" s="131"/>
      <c r="C1009" s="131"/>
      <c r="D1009" s="131"/>
      <c r="E1009" s="131"/>
      <c r="F1009" s="131"/>
      <c r="G1009" s="131"/>
      <c r="H1009" s="131"/>
      <c r="I1009" s="131"/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 t="s">
        <v>30</v>
      </c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</row>
    <row r="1010" spans="1:62" ht="12.75">
      <c r="A1010" s="131"/>
      <c r="B1010" s="131"/>
      <c r="C1010" s="131"/>
      <c r="D1010" s="131"/>
      <c r="E1010" s="131"/>
      <c r="F1010" s="131"/>
      <c r="G1010" s="131"/>
      <c r="H1010" s="131"/>
      <c r="I1010" s="131"/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 t="s">
        <v>31</v>
      </c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</row>
    <row r="1011" spans="1:62" ht="12.75">
      <c r="A1011" s="131"/>
      <c r="B1011" s="131"/>
      <c r="C1011" s="131"/>
      <c r="D1011" s="131"/>
      <c r="E1011" s="131"/>
      <c r="F1011" s="131"/>
      <c r="G1011" s="131"/>
      <c r="H1011" s="131"/>
      <c r="I1011" s="131"/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 t="s">
        <v>32</v>
      </c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</row>
    <row r="1012" spans="1:62" ht="12.75">
      <c r="A1012" s="131"/>
      <c r="B1012" s="131"/>
      <c r="C1012" s="131"/>
      <c r="D1012" s="131"/>
      <c r="E1012" s="131"/>
      <c r="F1012" s="131"/>
      <c r="G1012" s="131"/>
      <c r="H1012" s="131"/>
      <c r="I1012" s="131"/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 t="s">
        <v>33</v>
      </c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</row>
    <row r="1013" spans="1:62" ht="12.75">
      <c r="A1013" s="131"/>
      <c r="B1013" s="131"/>
      <c r="C1013" s="131"/>
      <c r="D1013" s="131"/>
      <c r="E1013" s="131"/>
      <c r="F1013" s="131"/>
      <c r="G1013" s="131"/>
      <c r="H1013" s="131"/>
      <c r="I1013" s="131"/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 t="s">
        <v>35</v>
      </c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</row>
    <row r="1014" spans="1:62" ht="12.75">
      <c r="A1014" s="131"/>
      <c r="B1014" s="131"/>
      <c r="C1014" s="131"/>
      <c r="D1014" s="131"/>
      <c r="E1014" s="131"/>
      <c r="F1014" s="131"/>
      <c r="G1014" s="131"/>
      <c r="H1014" s="131"/>
      <c r="I1014" s="131"/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 t="s">
        <v>37</v>
      </c>
      <c r="W1014" s="214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</row>
    <row r="1015" spans="1:62" ht="12.75">
      <c r="A1015" s="131"/>
      <c r="B1015" s="131"/>
      <c r="C1015" s="131"/>
      <c r="D1015" s="131"/>
      <c r="E1015" s="131"/>
      <c r="F1015" s="131"/>
      <c r="G1015" s="131"/>
      <c r="H1015" s="131"/>
      <c r="I1015" s="131"/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 t="s">
        <v>39</v>
      </c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</row>
    <row r="1016" spans="1:62" ht="12.75">
      <c r="A1016" s="131"/>
      <c r="B1016" s="131"/>
      <c r="C1016" s="131"/>
      <c r="D1016" s="131"/>
      <c r="E1016" s="131"/>
      <c r="F1016" s="131"/>
      <c r="G1016" s="131"/>
      <c r="H1016" s="131"/>
      <c r="I1016" s="131"/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 t="s">
        <v>41</v>
      </c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</row>
    <row r="1017" spans="1:62" ht="12.75">
      <c r="A1017" s="131"/>
      <c r="B1017" s="131"/>
      <c r="C1017" s="131"/>
      <c r="D1017" s="131"/>
      <c r="E1017" s="131"/>
      <c r="F1017" s="131"/>
      <c r="G1017" s="131"/>
      <c r="H1017" s="131"/>
      <c r="I1017" s="131"/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 t="s">
        <v>42</v>
      </c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</row>
    <row r="1018" spans="1:62" ht="12.75">
      <c r="A1018" s="131"/>
      <c r="B1018" s="131"/>
      <c r="C1018" s="131"/>
      <c r="D1018" s="131"/>
      <c r="E1018" s="131"/>
      <c r="F1018" s="131"/>
      <c r="G1018" s="131"/>
      <c r="H1018" s="131"/>
      <c r="I1018" s="131"/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 t="s">
        <v>43</v>
      </c>
      <c r="W1018" s="214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</row>
    <row r="1019" spans="1:62" ht="12.75">
      <c r="A1019" s="131"/>
      <c r="B1019" s="131"/>
      <c r="C1019" s="131"/>
      <c r="D1019" s="131"/>
      <c r="E1019" s="131"/>
      <c r="F1019" s="131"/>
      <c r="G1019" s="131"/>
      <c r="H1019" s="131"/>
      <c r="I1019" s="131"/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 t="s">
        <v>44</v>
      </c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 t="s">
        <v>16</v>
      </c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</row>
    <row r="1020" spans="1:62" ht="12.75">
      <c r="A1020" s="131"/>
      <c r="B1020" s="131"/>
      <c r="C1020" s="131"/>
      <c r="D1020" s="131"/>
      <c r="E1020" s="131"/>
      <c r="F1020" s="131"/>
      <c r="G1020" s="131"/>
      <c r="H1020" s="131"/>
      <c r="I1020" s="131"/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 t="s">
        <v>16</v>
      </c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</row>
    <row r="1021" spans="1:62" ht="12.75">
      <c r="A1021" s="131"/>
      <c r="B1021" s="131"/>
      <c r="C1021" s="131"/>
      <c r="D1021" s="131"/>
      <c r="E1021" s="131"/>
      <c r="F1021" s="131"/>
      <c r="G1021" s="131"/>
      <c r="H1021" s="131"/>
      <c r="I1021" s="131"/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>
        <v>45</v>
      </c>
      <c r="V1021" s="131" t="s">
        <v>17</v>
      </c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</row>
    <row r="1022" spans="1:62" ht="12.75">
      <c r="A1022" s="131"/>
      <c r="B1022" s="131"/>
      <c r="C1022" s="131"/>
      <c r="D1022" s="131"/>
      <c r="E1022" s="131"/>
      <c r="F1022" s="131"/>
      <c r="G1022" s="131"/>
      <c r="H1022" s="131"/>
      <c r="I1022" s="131"/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 t="s">
        <v>18</v>
      </c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</row>
    <row r="1023" spans="1:62" ht="12.75">
      <c r="A1023" s="131"/>
      <c r="B1023" s="131"/>
      <c r="C1023" s="131"/>
      <c r="D1023" s="131"/>
      <c r="E1023" s="131"/>
      <c r="F1023" s="131"/>
      <c r="G1023" s="131"/>
      <c r="H1023" s="131"/>
      <c r="I1023" s="131"/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 t="s">
        <v>20</v>
      </c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</row>
    <row r="1024" spans="1:62" ht="12.75">
      <c r="A1024" s="131"/>
      <c r="B1024" s="131"/>
      <c r="C1024" s="131"/>
      <c r="D1024" s="131"/>
      <c r="E1024" s="131"/>
      <c r="F1024" s="131"/>
      <c r="G1024" s="131"/>
      <c r="H1024" s="131"/>
      <c r="I1024" s="131"/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 t="s">
        <v>22</v>
      </c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</row>
    <row r="1025" spans="1:62" ht="12.75">
      <c r="A1025" s="131"/>
      <c r="B1025" s="131"/>
      <c r="C1025" s="131"/>
      <c r="D1025" s="131"/>
      <c r="E1025" s="131"/>
      <c r="F1025" s="131"/>
      <c r="G1025" s="131"/>
      <c r="H1025" s="131"/>
      <c r="I1025" s="131"/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 t="s">
        <v>24</v>
      </c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</row>
    <row r="1026" spans="1:62" ht="12.75">
      <c r="A1026" s="131"/>
      <c r="B1026" s="131"/>
      <c r="C1026" s="131"/>
      <c r="D1026" s="131"/>
      <c r="E1026" s="131"/>
      <c r="F1026" s="131"/>
      <c r="G1026" s="131"/>
      <c r="H1026" s="131"/>
      <c r="I1026" s="131"/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 t="s">
        <v>25</v>
      </c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</row>
    <row r="1027" spans="1:62" ht="12.75">
      <c r="A1027" s="131"/>
      <c r="B1027" s="131"/>
      <c r="C1027" s="131"/>
      <c r="D1027" s="131"/>
      <c r="E1027" s="131"/>
      <c r="F1027" s="131"/>
      <c r="G1027" s="131"/>
      <c r="H1027" s="131"/>
      <c r="I1027" s="131"/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 t="s">
        <v>26</v>
      </c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</row>
    <row r="1028" spans="1:62" ht="12.75">
      <c r="A1028" s="131"/>
      <c r="B1028" s="131"/>
      <c r="C1028" s="131"/>
      <c r="D1028" s="131"/>
      <c r="E1028" s="131"/>
      <c r="F1028" s="131"/>
      <c r="G1028" s="131"/>
      <c r="H1028" s="131"/>
      <c r="I1028" s="131"/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 t="s">
        <v>27</v>
      </c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</row>
    <row r="1029" spans="1:62" ht="12.75">
      <c r="A1029" s="131"/>
      <c r="B1029" s="131"/>
      <c r="C1029" s="131"/>
      <c r="D1029" s="131"/>
      <c r="E1029" s="131"/>
      <c r="F1029" s="131"/>
      <c r="G1029" s="131"/>
      <c r="H1029" s="131"/>
      <c r="I1029" s="131"/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 t="s">
        <v>28</v>
      </c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</row>
    <row r="1030" spans="1:62" ht="12.75">
      <c r="A1030" s="131"/>
      <c r="B1030" s="131"/>
      <c r="C1030" s="131"/>
      <c r="D1030" s="131"/>
      <c r="E1030" s="131"/>
      <c r="F1030" s="131"/>
      <c r="G1030" s="131"/>
      <c r="H1030" s="131"/>
      <c r="I1030" s="131"/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 t="s">
        <v>29</v>
      </c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</row>
    <row r="1031" spans="1:62" ht="12.75">
      <c r="A1031" s="131"/>
      <c r="B1031" s="131"/>
      <c r="C1031" s="131"/>
      <c r="D1031" s="131"/>
      <c r="E1031" s="131"/>
      <c r="F1031" s="131"/>
      <c r="G1031" s="131"/>
      <c r="H1031" s="131"/>
      <c r="I1031" s="131"/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 t="s">
        <v>30</v>
      </c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</row>
    <row r="1032" spans="1:62" ht="12.75">
      <c r="A1032" s="131"/>
      <c r="B1032" s="131"/>
      <c r="C1032" s="131"/>
      <c r="D1032" s="131"/>
      <c r="E1032" s="131"/>
      <c r="F1032" s="131"/>
      <c r="G1032" s="131"/>
      <c r="H1032" s="131"/>
      <c r="I1032" s="131"/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 t="s">
        <v>31</v>
      </c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</row>
    <row r="1033" spans="1:62" ht="12.75">
      <c r="A1033" s="131"/>
      <c r="B1033" s="131"/>
      <c r="C1033" s="131"/>
      <c r="D1033" s="131"/>
      <c r="E1033" s="131"/>
      <c r="F1033" s="131"/>
      <c r="G1033" s="131"/>
      <c r="H1033" s="131"/>
      <c r="I1033" s="131"/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 t="s">
        <v>32</v>
      </c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</row>
    <row r="1034" spans="1:62" ht="12.75">
      <c r="A1034" s="131"/>
      <c r="B1034" s="131"/>
      <c r="C1034" s="131"/>
      <c r="D1034" s="131"/>
      <c r="E1034" s="131"/>
      <c r="F1034" s="131"/>
      <c r="G1034" s="131"/>
      <c r="H1034" s="131"/>
      <c r="I1034" s="131"/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 t="s">
        <v>33</v>
      </c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</row>
    <row r="1035" spans="1:62" ht="12.75">
      <c r="A1035" s="131"/>
      <c r="B1035" s="131"/>
      <c r="C1035" s="131"/>
      <c r="D1035" s="131"/>
      <c r="E1035" s="131"/>
      <c r="F1035" s="131"/>
      <c r="G1035" s="131"/>
      <c r="H1035" s="131"/>
      <c r="I1035" s="131"/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 t="s">
        <v>35</v>
      </c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</row>
    <row r="1036" spans="1:62" ht="12.75">
      <c r="A1036" s="131"/>
      <c r="B1036" s="131"/>
      <c r="C1036" s="131"/>
      <c r="D1036" s="131"/>
      <c r="E1036" s="131"/>
      <c r="F1036" s="131"/>
      <c r="G1036" s="131"/>
      <c r="H1036" s="131"/>
      <c r="I1036" s="131"/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 t="s">
        <v>37</v>
      </c>
      <c r="W1036" s="214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</row>
    <row r="1037" spans="1:62" ht="12.75">
      <c r="A1037" s="131"/>
      <c r="B1037" s="131"/>
      <c r="C1037" s="131"/>
      <c r="D1037" s="131"/>
      <c r="E1037" s="131"/>
      <c r="F1037" s="131"/>
      <c r="G1037" s="131"/>
      <c r="H1037" s="131"/>
      <c r="I1037" s="131"/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 t="s">
        <v>39</v>
      </c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</row>
    <row r="1038" spans="1:62" ht="12.75">
      <c r="A1038" s="131"/>
      <c r="B1038" s="131"/>
      <c r="C1038" s="131"/>
      <c r="D1038" s="131"/>
      <c r="E1038" s="131"/>
      <c r="F1038" s="131"/>
      <c r="G1038" s="131"/>
      <c r="H1038" s="131"/>
      <c r="I1038" s="131"/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 t="s">
        <v>41</v>
      </c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</row>
    <row r="1039" spans="1:62" ht="12.75">
      <c r="A1039" s="131"/>
      <c r="B1039" s="131"/>
      <c r="C1039" s="131"/>
      <c r="D1039" s="131"/>
      <c r="E1039" s="131"/>
      <c r="F1039" s="131"/>
      <c r="G1039" s="131"/>
      <c r="H1039" s="131"/>
      <c r="I1039" s="131"/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 t="s">
        <v>42</v>
      </c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</row>
    <row r="1040" spans="1:62" ht="12.75">
      <c r="A1040" s="131"/>
      <c r="B1040" s="131"/>
      <c r="C1040" s="131"/>
      <c r="D1040" s="131"/>
      <c r="E1040" s="131"/>
      <c r="F1040" s="131"/>
      <c r="G1040" s="131"/>
      <c r="H1040" s="131"/>
      <c r="I1040" s="131"/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 t="s">
        <v>43</v>
      </c>
      <c r="W1040" s="214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</row>
    <row r="1041" spans="1:62" ht="12.75">
      <c r="A1041" s="131"/>
      <c r="B1041" s="131"/>
      <c r="C1041" s="131"/>
      <c r="D1041" s="131"/>
      <c r="E1041" s="131"/>
      <c r="F1041" s="131"/>
      <c r="G1041" s="131"/>
      <c r="H1041" s="131"/>
      <c r="I1041" s="131"/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 t="s">
        <v>44</v>
      </c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</row>
    <row r="1042" spans="1:62" ht="12.75">
      <c r="A1042" s="131"/>
      <c r="B1042" s="131"/>
      <c r="C1042" s="131"/>
      <c r="D1042" s="131"/>
      <c r="E1042" s="131"/>
      <c r="F1042" s="131"/>
      <c r="G1042" s="131"/>
      <c r="H1042" s="131"/>
      <c r="I1042" s="131"/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</row>
    <row r="1043" spans="1:62" ht="12.75">
      <c r="A1043" s="131"/>
      <c r="B1043" s="131"/>
      <c r="C1043" s="131"/>
      <c r="D1043" s="131"/>
      <c r="E1043" s="131"/>
      <c r="F1043" s="131"/>
      <c r="G1043" s="131"/>
      <c r="H1043" s="131"/>
      <c r="I1043" s="131"/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>
        <v>46</v>
      </c>
      <c r="V1043" s="131" t="s">
        <v>17</v>
      </c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</row>
    <row r="1044" spans="1:62" ht="12.75">
      <c r="A1044" s="131"/>
      <c r="B1044" s="131"/>
      <c r="C1044" s="131"/>
      <c r="D1044" s="131"/>
      <c r="E1044" s="131"/>
      <c r="F1044" s="131"/>
      <c r="G1044" s="131"/>
      <c r="H1044" s="131"/>
      <c r="I1044" s="131"/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 t="s">
        <v>18</v>
      </c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</row>
    <row r="1045" spans="1:62" ht="12.75">
      <c r="A1045" s="131"/>
      <c r="B1045" s="131"/>
      <c r="C1045" s="131"/>
      <c r="D1045" s="131"/>
      <c r="E1045" s="131"/>
      <c r="F1045" s="131"/>
      <c r="G1045" s="131"/>
      <c r="H1045" s="131"/>
      <c r="I1045" s="131"/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 t="s">
        <v>20</v>
      </c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</row>
    <row r="1046" spans="1:62" ht="12.75">
      <c r="A1046" s="131"/>
      <c r="B1046" s="131"/>
      <c r="C1046" s="131"/>
      <c r="D1046" s="131"/>
      <c r="E1046" s="131"/>
      <c r="F1046" s="131"/>
      <c r="G1046" s="131"/>
      <c r="H1046" s="131"/>
      <c r="I1046" s="131"/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 t="s">
        <v>22</v>
      </c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</row>
    <row r="1047" spans="1:62" ht="12.75">
      <c r="A1047" s="131"/>
      <c r="B1047" s="131"/>
      <c r="C1047" s="131"/>
      <c r="D1047" s="131"/>
      <c r="E1047" s="131"/>
      <c r="F1047" s="131"/>
      <c r="G1047" s="131"/>
      <c r="H1047" s="131"/>
      <c r="I1047" s="131"/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 t="s">
        <v>24</v>
      </c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</row>
    <row r="1048" spans="1:62" ht="12.75">
      <c r="A1048" s="131"/>
      <c r="B1048" s="131"/>
      <c r="C1048" s="131"/>
      <c r="D1048" s="131"/>
      <c r="E1048" s="131"/>
      <c r="F1048" s="131"/>
      <c r="G1048" s="131"/>
      <c r="H1048" s="131"/>
      <c r="I1048" s="131"/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 t="s">
        <v>25</v>
      </c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</row>
    <row r="1049" spans="1:62" ht="12.75">
      <c r="A1049" s="131"/>
      <c r="B1049" s="131"/>
      <c r="C1049" s="131"/>
      <c r="D1049" s="131"/>
      <c r="E1049" s="131"/>
      <c r="F1049" s="131"/>
      <c r="G1049" s="131"/>
      <c r="H1049" s="131"/>
      <c r="I1049" s="131"/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 t="s">
        <v>26</v>
      </c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</row>
    <row r="1050" spans="1:62" ht="12.75">
      <c r="A1050" s="131"/>
      <c r="B1050" s="131"/>
      <c r="C1050" s="131"/>
      <c r="D1050" s="131"/>
      <c r="E1050" s="131"/>
      <c r="F1050" s="131"/>
      <c r="G1050" s="131"/>
      <c r="H1050" s="131"/>
      <c r="I1050" s="131"/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 t="s">
        <v>27</v>
      </c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</row>
    <row r="1051" spans="1:62" ht="12.75">
      <c r="A1051" s="131"/>
      <c r="B1051" s="131"/>
      <c r="C1051" s="131"/>
      <c r="D1051" s="131"/>
      <c r="E1051" s="131"/>
      <c r="F1051" s="131"/>
      <c r="G1051" s="131"/>
      <c r="H1051" s="131"/>
      <c r="I1051" s="131"/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 t="s">
        <v>28</v>
      </c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</row>
    <row r="1052" spans="1:62" ht="12.75">
      <c r="A1052" s="131"/>
      <c r="B1052" s="131"/>
      <c r="C1052" s="131"/>
      <c r="D1052" s="131"/>
      <c r="E1052" s="131"/>
      <c r="F1052" s="131"/>
      <c r="G1052" s="131"/>
      <c r="H1052" s="131"/>
      <c r="I1052" s="131"/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 t="s">
        <v>29</v>
      </c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</row>
    <row r="1053" spans="1:62" ht="12.75">
      <c r="A1053" s="131"/>
      <c r="B1053" s="131"/>
      <c r="C1053" s="131"/>
      <c r="D1053" s="131"/>
      <c r="E1053" s="131"/>
      <c r="F1053" s="131"/>
      <c r="G1053" s="131"/>
      <c r="H1053" s="131"/>
      <c r="I1053" s="131"/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 t="s">
        <v>30</v>
      </c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</row>
    <row r="1054" spans="1:62" ht="12.75">
      <c r="A1054" s="131"/>
      <c r="B1054" s="131"/>
      <c r="C1054" s="131"/>
      <c r="D1054" s="131"/>
      <c r="E1054" s="131"/>
      <c r="F1054" s="131"/>
      <c r="G1054" s="131"/>
      <c r="H1054" s="131"/>
      <c r="I1054" s="131"/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 t="s">
        <v>31</v>
      </c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</row>
    <row r="1055" spans="1:62" ht="12.75">
      <c r="A1055" s="131"/>
      <c r="B1055" s="131"/>
      <c r="C1055" s="131"/>
      <c r="D1055" s="131"/>
      <c r="E1055" s="131"/>
      <c r="F1055" s="131"/>
      <c r="G1055" s="131"/>
      <c r="H1055" s="131"/>
      <c r="I1055" s="131"/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 t="s">
        <v>32</v>
      </c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</row>
    <row r="1056" spans="1:62" ht="12.75">
      <c r="A1056" s="131"/>
      <c r="B1056" s="131"/>
      <c r="C1056" s="131"/>
      <c r="D1056" s="131"/>
      <c r="E1056" s="131"/>
      <c r="F1056" s="131"/>
      <c r="G1056" s="131"/>
      <c r="H1056" s="131"/>
      <c r="I1056" s="131"/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 t="s">
        <v>33</v>
      </c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</row>
    <row r="1057" spans="1:62" ht="12.75">
      <c r="A1057" s="131"/>
      <c r="B1057" s="131"/>
      <c r="C1057" s="131"/>
      <c r="D1057" s="131"/>
      <c r="E1057" s="131"/>
      <c r="F1057" s="131"/>
      <c r="G1057" s="131"/>
      <c r="H1057" s="131"/>
      <c r="I1057" s="131"/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 t="s">
        <v>35</v>
      </c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</row>
    <row r="1058" spans="1:62" ht="12.75">
      <c r="A1058" s="131"/>
      <c r="B1058" s="131"/>
      <c r="C1058" s="131"/>
      <c r="D1058" s="131"/>
      <c r="E1058" s="131"/>
      <c r="F1058" s="131"/>
      <c r="G1058" s="131"/>
      <c r="H1058" s="131"/>
      <c r="I1058" s="131"/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 t="s">
        <v>37</v>
      </c>
      <c r="W1058" s="214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</row>
    <row r="1059" spans="1:62" ht="12.75">
      <c r="A1059" s="131"/>
      <c r="B1059" s="131"/>
      <c r="C1059" s="131"/>
      <c r="D1059" s="131"/>
      <c r="E1059" s="131"/>
      <c r="F1059" s="131"/>
      <c r="G1059" s="131"/>
      <c r="H1059" s="131"/>
      <c r="I1059" s="131"/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 t="s">
        <v>39</v>
      </c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</row>
    <row r="1060" spans="1:62" ht="12.75">
      <c r="A1060" s="131"/>
      <c r="B1060" s="131"/>
      <c r="C1060" s="131"/>
      <c r="D1060" s="131"/>
      <c r="E1060" s="131"/>
      <c r="F1060" s="131"/>
      <c r="G1060" s="131"/>
      <c r="H1060" s="131"/>
      <c r="I1060" s="131"/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 t="s">
        <v>41</v>
      </c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</row>
    <row r="1061" spans="1:62" ht="12.75">
      <c r="A1061" s="131"/>
      <c r="B1061" s="131"/>
      <c r="C1061" s="131"/>
      <c r="D1061" s="131"/>
      <c r="E1061" s="131"/>
      <c r="F1061" s="131"/>
      <c r="G1061" s="131"/>
      <c r="H1061" s="131"/>
      <c r="I1061" s="131"/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 t="s">
        <v>42</v>
      </c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</row>
    <row r="1062" spans="1:62" ht="12.75">
      <c r="A1062" s="131"/>
      <c r="B1062" s="131"/>
      <c r="C1062" s="131"/>
      <c r="D1062" s="131"/>
      <c r="E1062" s="131"/>
      <c r="F1062" s="131"/>
      <c r="G1062" s="131"/>
      <c r="H1062" s="131"/>
      <c r="I1062" s="131"/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 t="s">
        <v>43</v>
      </c>
      <c r="W1062" s="214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</row>
    <row r="1063" spans="1:62" ht="12.75">
      <c r="A1063" s="131"/>
      <c r="B1063" s="131"/>
      <c r="C1063" s="131"/>
      <c r="D1063" s="131"/>
      <c r="E1063" s="131"/>
      <c r="F1063" s="131"/>
      <c r="G1063" s="131"/>
      <c r="H1063" s="131"/>
      <c r="I1063" s="131"/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 t="s">
        <v>44</v>
      </c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</row>
    <row r="1064" spans="1:62" ht="12.75">
      <c r="A1064" s="131"/>
      <c r="B1064" s="131"/>
      <c r="C1064" s="131"/>
      <c r="D1064" s="131"/>
      <c r="E1064" s="131"/>
      <c r="F1064" s="131"/>
      <c r="G1064" s="131"/>
      <c r="H1064" s="131"/>
      <c r="I1064" s="131"/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</row>
    <row r="1065" spans="1:62" ht="12.75">
      <c r="A1065" s="131"/>
      <c r="B1065" s="131"/>
      <c r="C1065" s="131"/>
      <c r="D1065" s="131"/>
      <c r="E1065" s="131"/>
      <c r="F1065" s="131"/>
      <c r="G1065" s="131"/>
      <c r="H1065" s="131"/>
      <c r="I1065" s="131"/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>
        <v>47</v>
      </c>
      <c r="V1065" s="131" t="s">
        <v>17</v>
      </c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</row>
    <row r="1066" spans="1:62" ht="12.75">
      <c r="A1066" s="131"/>
      <c r="B1066" s="131"/>
      <c r="C1066" s="131"/>
      <c r="D1066" s="131"/>
      <c r="E1066" s="131"/>
      <c r="F1066" s="131"/>
      <c r="G1066" s="131"/>
      <c r="H1066" s="131"/>
      <c r="I1066" s="131"/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 t="s">
        <v>18</v>
      </c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</row>
    <row r="1067" spans="1:62" ht="12.75">
      <c r="A1067" s="131"/>
      <c r="B1067" s="131"/>
      <c r="C1067" s="131"/>
      <c r="D1067" s="131"/>
      <c r="E1067" s="131"/>
      <c r="F1067" s="131"/>
      <c r="G1067" s="131"/>
      <c r="H1067" s="131"/>
      <c r="I1067" s="131"/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 t="s">
        <v>20</v>
      </c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</row>
    <row r="1068" spans="1:62" ht="12.75">
      <c r="A1068" s="131"/>
      <c r="B1068" s="131"/>
      <c r="C1068" s="131"/>
      <c r="D1068" s="131"/>
      <c r="E1068" s="131"/>
      <c r="F1068" s="131"/>
      <c r="G1068" s="131"/>
      <c r="H1068" s="131"/>
      <c r="I1068" s="131"/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 t="s">
        <v>22</v>
      </c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</row>
    <row r="1069" spans="1:62" ht="12.75">
      <c r="A1069" s="131"/>
      <c r="B1069" s="131"/>
      <c r="C1069" s="131"/>
      <c r="D1069" s="131"/>
      <c r="E1069" s="131"/>
      <c r="F1069" s="131"/>
      <c r="G1069" s="131"/>
      <c r="H1069" s="131"/>
      <c r="I1069" s="131"/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 t="s">
        <v>24</v>
      </c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</row>
    <row r="1070" spans="1:62" ht="12.75">
      <c r="A1070" s="131"/>
      <c r="B1070" s="131"/>
      <c r="C1070" s="131"/>
      <c r="D1070" s="131"/>
      <c r="E1070" s="131"/>
      <c r="F1070" s="131"/>
      <c r="G1070" s="131"/>
      <c r="H1070" s="131"/>
      <c r="I1070" s="131"/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 t="s">
        <v>25</v>
      </c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</row>
    <row r="1071" spans="1:62" ht="12.75">
      <c r="A1071" s="131"/>
      <c r="B1071" s="131"/>
      <c r="C1071" s="131"/>
      <c r="D1071" s="131"/>
      <c r="E1071" s="131"/>
      <c r="F1071" s="131"/>
      <c r="G1071" s="131"/>
      <c r="H1071" s="131"/>
      <c r="I1071" s="131"/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 t="s">
        <v>26</v>
      </c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</row>
    <row r="1072" spans="1:62" ht="12.75">
      <c r="A1072" s="131"/>
      <c r="B1072" s="131"/>
      <c r="C1072" s="131"/>
      <c r="D1072" s="131"/>
      <c r="E1072" s="131"/>
      <c r="F1072" s="131"/>
      <c r="G1072" s="131"/>
      <c r="H1072" s="131"/>
      <c r="I1072" s="131"/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 t="s">
        <v>27</v>
      </c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</row>
    <row r="1073" spans="1:62" ht="12.75">
      <c r="A1073" s="131"/>
      <c r="B1073" s="131"/>
      <c r="C1073" s="131"/>
      <c r="D1073" s="131"/>
      <c r="E1073" s="131"/>
      <c r="F1073" s="131"/>
      <c r="G1073" s="131"/>
      <c r="H1073" s="131"/>
      <c r="I1073" s="131"/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 t="s">
        <v>28</v>
      </c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</row>
    <row r="1074" spans="1:62" ht="12.75">
      <c r="A1074" s="131"/>
      <c r="B1074" s="131"/>
      <c r="C1074" s="131"/>
      <c r="D1074" s="131"/>
      <c r="E1074" s="131"/>
      <c r="F1074" s="131"/>
      <c r="G1074" s="131"/>
      <c r="H1074" s="131"/>
      <c r="I1074" s="131"/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 t="s">
        <v>29</v>
      </c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</row>
    <row r="1075" spans="1:62" ht="12.75">
      <c r="A1075" s="131"/>
      <c r="B1075" s="131"/>
      <c r="C1075" s="131"/>
      <c r="D1075" s="131"/>
      <c r="E1075" s="131"/>
      <c r="F1075" s="131"/>
      <c r="G1075" s="131"/>
      <c r="H1075" s="131"/>
      <c r="I1075" s="131"/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 t="s">
        <v>30</v>
      </c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</row>
    <row r="1076" spans="1:62" ht="12.75">
      <c r="A1076" s="131"/>
      <c r="B1076" s="131"/>
      <c r="C1076" s="131"/>
      <c r="D1076" s="131"/>
      <c r="E1076" s="131"/>
      <c r="F1076" s="131"/>
      <c r="G1076" s="131"/>
      <c r="H1076" s="131"/>
      <c r="I1076" s="131"/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 t="s">
        <v>31</v>
      </c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</row>
    <row r="1077" spans="1:62" ht="12.75">
      <c r="A1077" s="131"/>
      <c r="B1077" s="131"/>
      <c r="C1077" s="131"/>
      <c r="D1077" s="131"/>
      <c r="E1077" s="131"/>
      <c r="F1077" s="131"/>
      <c r="G1077" s="131"/>
      <c r="H1077" s="131"/>
      <c r="I1077" s="131"/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 t="s">
        <v>32</v>
      </c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</row>
    <row r="1078" spans="1:62" ht="12.75">
      <c r="A1078" s="131"/>
      <c r="B1078" s="131"/>
      <c r="C1078" s="131"/>
      <c r="D1078" s="131"/>
      <c r="E1078" s="131"/>
      <c r="F1078" s="131"/>
      <c r="G1078" s="131"/>
      <c r="H1078" s="131"/>
      <c r="I1078" s="131"/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 t="s">
        <v>33</v>
      </c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</row>
    <row r="1079" spans="1:62" ht="12.75">
      <c r="A1079" s="131"/>
      <c r="B1079" s="131"/>
      <c r="C1079" s="131"/>
      <c r="D1079" s="131"/>
      <c r="E1079" s="131"/>
      <c r="F1079" s="131"/>
      <c r="G1079" s="131"/>
      <c r="H1079" s="131"/>
      <c r="I1079" s="131"/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 t="s">
        <v>35</v>
      </c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</row>
    <row r="1080" spans="1:62" ht="12.75">
      <c r="A1080" s="131"/>
      <c r="B1080" s="131"/>
      <c r="C1080" s="131"/>
      <c r="D1080" s="131"/>
      <c r="E1080" s="131"/>
      <c r="F1080" s="131"/>
      <c r="G1080" s="131"/>
      <c r="H1080" s="131"/>
      <c r="I1080" s="131"/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 t="s">
        <v>37</v>
      </c>
      <c r="W1080" s="214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</row>
    <row r="1081" spans="1:62" ht="12.75">
      <c r="A1081" s="131"/>
      <c r="B1081" s="131"/>
      <c r="C1081" s="131"/>
      <c r="D1081" s="131"/>
      <c r="E1081" s="131"/>
      <c r="F1081" s="131"/>
      <c r="G1081" s="131"/>
      <c r="H1081" s="131"/>
      <c r="I1081" s="131"/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 t="s">
        <v>39</v>
      </c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</row>
    <row r="1082" spans="1:62" ht="12.75">
      <c r="A1082" s="131"/>
      <c r="B1082" s="131"/>
      <c r="C1082" s="131"/>
      <c r="D1082" s="131"/>
      <c r="E1082" s="131"/>
      <c r="F1082" s="131"/>
      <c r="G1082" s="131"/>
      <c r="H1082" s="131"/>
      <c r="I1082" s="131"/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 t="s">
        <v>41</v>
      </c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</row>
    <row r="1083" spans="1:62" ht="12.75">
      <c r="A1083" s="131"/>
      <c r="B1083" s="131"/>
      <c r="C1083" s="131"/>
      <c r="D1083" s="131"/>
      <c r="E1083" s="131"/>
      <c r="F1083" s="131"/>
      <c r="G1083" s="131"/>
      <c r="H1083" s="131"/>
      <c r="I1083" s="131"/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 t="s">
        <v>42</v>
      </c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</row>
    <row r="1084" spans="1:62" ht="12.75">
      <c r="A1084" s="131"/>
      <c r="B1084" s="131"/>
      <c r="C1084" s="131"/>
      <c r="D1084" s="131"/>
      <c r="E1084" s="131"/>
      <c r="F1084" s="131"/>
      <c r="G1084" s="131"/>
      <c r="H1084" s="131"/>
      <c r="I1084" s="131"/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 t="s">
        <v>43</v>
      </c>
      <c r="W1084" s="214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</row>
    <row r="1085" spans="1:62" ht="12.75">
      <c r="A1085" s="131"/>
      <c r="B1085" s="131"/>
      <c r="C1085" s="131"/>
      <c r="D1085" s="131"/>
      <c r="E1085" s="131"/>
      <c r="F1085" s="131"/>
      <c r="G1085" s="131"/>
      <c r="H1085" s="131"/>
      <c r="I1085" s="131"/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 t="s">
        <v>44</v>
      </c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</row>
    <row r="1086" spans="1:62" ht="12.75">
      <c r="A1086" s="131"/>
      <c r="B1086" s="131"/>
      <c r="C1086" s="131"/>
      <c r="D1086" s="131"/>
      <c r="E1086" s="131"/>
      <c r="F1086" s="131"/>
      <c r="G1086" s="131"/>
      <c r="H1086" s="131"/>
      <c r="I1086" s="131"/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</row>
    <row r="1087" spans="1:62" ht="12.75">
      <c r="A1087" s="131"/>
      <c r="B1087" s="131"/>
      <c r="C1087" s="131"/>
      <c r="D1087" s="131"/>
      <c r="E1087" s="131"/>
      <c r="F1087" s="131"/>
      <c r="G1087" s="131"/>
      <c r="H1087" s="131"/>
      <c r="I1087" s="131"/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>
        <v>48</v>
      </c>
      <c r="V1087" s="131" t="s">
        <v>17</v>
      </c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</row>
    <row r="1088" spans="1:62" ht="12.75">
      <c r="A1088" s="131"/>
      <c r="B1088" s="131"/>
      <c r="C1088" s="131"/>
      <c r="D1088" s="131"/>
      <c r="E1088" s="131"/>
      <c r="F1088" s="131"/>
      <c r="G1088" s="131"/>
      <c r="H1088" s="131"/>
      <c r="I1088" s="131"/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 t="s">
        <v>18</v>
      </c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</row>
    <row r="1089" spans="1:62" ht="12.75">
      <c r="A1089" s="131"/>
      <c r="B1089" s="131"/>
      <c r="C1089" s="131"/>
      <c r="D1089" s="131"/>
      <c r="E1089" s="131"/>
      <c r="F1089" s="131"/>
      <c r="G1089" s="131"/>
      <c r="H1089" s="131"/>
      <c r="I1089" s="131"/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 t="s">
        <v>20</v>
      </c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</row>
    <row r="1090" spans="1:62" ht="12.75">
      <c r="A1090" s="131"/>
      <c r="B1090" s="131"/>
      <c r="C1090" s="131"/>
      <c r="D1090" s="131"/>
      <c r="E1090" s="131"/>
      <c r="F1090" s="131"/>
      <c r="G1090" s="131"/>
      <c r="H1090" s="131"/>
      <c r="I1090" s="131"/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 t="s">
        <v>22</v>
      </c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</row>
    <row r="1091" spans="1:62" ht="12.75">
      <c r="A1091" s="131"/>
      <c r="B1091" s="131"/>
      <c r="C1091" s="131"/>
      <c r="D1091" s="131"/>
      <c r="E1091" s="131"/>
      <c r="F1091" s="131"/>
      <c r="G1091" s="131"/>
      <c r="H1091" s="131"/>
      <c r="I1091" s="131"/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 t="s">
        <v>24</v>
      </c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</row>
    <row r="1092" spans="1:62" ht="12.75">
      <c r="A1092" s="131"/>
      <c r="B1092" s="131"/>
      <c r="C1092" s="131"/>
      <c r="D1092" s="131"/>
      <c r="E1092" s="131"/>
      <c r="F1092" s="131"/>
      <c r="G1092" s="131"/>
      <c r="H1092" s="131"/>
      <c r="I1092" s="131"/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 t="s">
        <v>25</v>
      </c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</row>
    <row r="1093" spans="1:62" ht="12.75">
      <c r="A1093" s="131"/>
      <c r="B1093" s="131"/>
      <c r="C1093" s="131"/>
      <c r="D1093" s="131"/>
      <c r="E1093" s="131"/>
      <c r="F1093" s="131"/>
      <c r="G1093" s="131"/>
      <c r="H1093" s="131"/>
      <c r="I1093" s="131"/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 t="s">
        <v>26</v>
      </c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</row>
    <row r="1094" spans="1:62" ht="12.75">
      <c r="A1094" s="131"/>
      <c r="B1094" s="131"/>
      <c r="C1094" s="131"/>
      <c r="D1094" s="131"/>
      <c r="E1094" s="131"/>
      <c r="F1094" s="131"/>
      <c r="G1094" s="131"/>
      <c r="H1094" s="131"/>
      <c r="I1094" s="131"/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 t="s">
        <v>27</v>
      </c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</row>
    <row r="1095" spans="1:62" ht="12.75">
      <c r="A1095" s="131"/>
      <c r="B1095" s="131"/>
      <c r="C1095" s="131"/>
      <c r="D1095" s="131"/>
      <c r="E1095" s="131"/>
      <c r="F1095" s="131"/>
      <c r="G1095" s="131"/>
      <c r="H1095" s="131"/>
      <c r="I1095" s="131"/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 t="s">
        <v>28</v>
      </c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</row>
    <row r="1096" spans="1:62" ht="12.75">
      <c r="A1096" s="131"/>
      <c r="B1096" s="131"/>
      <c r="C1096" s="131"/>
      <c r="D1096" s="131"/>
      <c r="E1096" s="131"/>
      <c r="F1096" s="131"/>
      <c r="G1096" s="131"/>
      <c r="H1096" s="131"/>
      <c r="I1096" s="131"/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 t="s">
        <v>29</v>
      </c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</row>
    <row r="1097" spans="1:62" ht="12.75">
      <c r="A1097" s="131"/>
      <c r="B1097" s="131"/>
      <c r="C1097" s="131"/>
      <c r="D1097" s="131"/>
      <c r="E1097" s="131"/>
      <c r="F1097" s="131"/>
      <c r="G1097" s="131"/>
      <c r="H1097" s="131"/>
      <c r="I1097" s="131"/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 t="s">
        <v>30</v>
      </c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</row>
    <row r="1098" spans="1:62" ht="12.75">
      <c r="A1098" s="131"/>
      <c r="B1098" s="131"/>
      <c r="C1098" s="131"/>
      <c r="D1098" s="131"/>
      <c r="E1098" s="131"/>
      <c r="F1098" s="131"/>
      <c r="G1098" s="131"/>
      <c r="H1098" s="131"/>
      <c r="I1098" s="131"/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 t="s">
        <v>31</v>
      </c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</row>
    <row r="1099" spans="1:62" ht="12.75">
      <c r="A1099" s="131"/>
      <c r="B1099" s="131"/>
      <c r="C1099" s="131"/>
      <c r="D1099" s="131"/>
      <c r="E1099" s="131"/>
      <c r="F1099" s="131"/>
      <c r="G1099" s="131"/>
      <c r="H1099" s="131"/>
      <c r="I1099" s="131"/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 t="s">
        <v>32</v>
      </c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</row>
    <row r="1100" spans="1:62" ht="12.75">
      <c r="A1100" s="131"/>
      <c r="B1100" s="131"/>
      <c r="C1100" s="131"/>
      <c r="D1100" s="131"/>
      <c r="E1100" s="131"/>
      <c r="F1100" s="131"/>
      <c r="G1100" s="131"/>
      <c r="H1100" s="131"/>
      <c r="I1100" s="131"/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 t="s">
        <v>33</v>
      </c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</row>
    <row r="1101" spans="1:62" ht="12.75">
      <c r="A1101" s="131"/>
      <c r="B1101" s="131"/>
      <c r="C1101" s="131"/>
      <c r="D1101" s="131"/>
      <c r="E1101" s="131"/>
      <c r="F1101" s="131"/>
      <c r="G1101" s="131"/>
      <c r="H1101" s="131"/>
      <c r="I1101" s="131"/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 t="s">
        <v>35</v>
      </c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</row>
    <row r="1102" spans="1:62" ht="12.75">
      <c r="A1102" s="131"/>
      <c r="B1102" s="131"/>
      <c r="C1102" s="131"/>
      <c r="D1102" s="131"/>
      <c r="E1102" s="131"/>
      <c r="F1102" s="131"/>
      <c r="G1102" s="131"/>
      <c r="H1102" s="131"/>
      <c r="I1102" s="131"/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 t="s">
        <v>37</v>
      </c>
      <c r="W1102" s="214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</row>
    <row r="1103" spans="1:62" ht="12.75">
      <c r="A1103" s="131"/>
      <c r="B1103" s="131"/>
      <c r="C1103" s="131"/>
      <c r="D1103" s="131"/>
      <c r="E1103" s="131"/>
      <c r="F1103" s="131"/>
      <c r="G1103" s="131"/>
      <c r="H1103" s="131"/>
      <c r="I1103" s="131"/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 t="s">
        <v>39</v>
      </c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</row>
    <row r="1104" spans="1:62" ht="12.75">
      <c r="A1104" s="131"/>
      <c r="B1104" s="131"/>
      <c r="C1104" s="131"/>
      <c r="D1104" s="131"/>
      <c r="E1104" s="131"/>
      <c r="F1104" s="131"/>
      <c r="G1104" s="131"/>
      <c r="H1104" s="131"/>
      <c r="I1104" s="131"/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 t="s">
        <v>41</v>
      </c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</row>
    <row r="1105" spans="1:62" ht="12.75">
      <c r="A1105" s="131"/>
      <c r="B1105" s="131"/>
      <c r="C1105" s="131"/>
      <c r="D1105" s="131"/>
      <c r="E1105" s="131"/>
      <c r="F1105" s="131"/>
      <c r="G1105" s="131"/>
      <c r="H1105" s="131"/>
      <c r="I1105" s="131"/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 t="s">
        <v>42</v>
      </c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</row>
    <row r="1106" spans="1:62" ht="12.75">
      <c r="A1106" s="131"/>
      <c r="B1106" s="131"/>
      <c r="C1106" s="131"/>
      <c r="D1106" s="131"/>
      <c r="E1106" s="131"/>
      <c r="F1106" s="131"/>
      <c r="G1106" s="131"/>
      <c r="H1106" s="131"/>
      <c r="I1106" s="131"/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 t="s">
        <v>43</v>
      </c>
      <c r="W1106" s="214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</row>
    <row r="1107" spans="1:62" ht="12.75">
      <c r="A1107" s="131"/>
      <c r="B1107" s="131"/>
      <c r="C1107" s="131"/>
      <c r="D1107" s="131"/>
      <c r="E1107" s="131"/>
      <c r="F1107" s="131"/>
      <c r="G1107" s="131"/>
      <c r="H1107" s="131"/>
      <c r="I1107" s="131"/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 t="s">
        <v>44</v>
      </c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</row>
    <row r="1108" spans="1:62" ht="12.75">
      <c r="A1108" s="131"/>
      <c r="B1108" s="131"/>
      <c r="C1108" s="131"/>
      <c r="D1108" s="131"/>
      <c r="E1108" s="131"/>
      <c r="F1108" s="131"/>
      <c r="G1108" s="131"/>
      <c r="H1108" s="131"/>
      <c r="I1108" s="131"/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</row>
    <row r="1109" spans="1:62" ht="12.75">
      <c r="A1109" s="131"/>
      <c r="B1109" s="131"/>
      <c r="C1109" s="131"/>
      <c r="D1109" s="131"/>
      <c r="E1109" s="131"/>
      <c r="F1109" s="131"/>
      <c r="G1109" s="131"/>
      <c r="H1109" s="131"/>
      <c r="I1109" s="131"/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>
        <v>49</v>
      </c>
      <c r="V1109" s="131" t="s">
        <v>17</v>
      </c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</row>
    <row r="1110" spans="1:62" ht="12.75">
      <c r="A1110" s="131"/>
      <c r="B1110" s="131"/>
      <c r="C1110" s="131"/>
      <c r="D1110" s="131"/>
      <c r="E1110" s="131"/>
      <c r="F1110" s="131"/>
      <c r="G1110" s="131"/>
      <c r="H1110" s="131"/>
      <c r="I1110" s="131"/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 t="s">
        <v>18</v>
      </c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</row>
    <row r="1111" spans="1:62" ht="12.75">
      <c r="A1111" s="131"/>
      <c r="B1111" s="131"/>
      <c r="C1111" s="131"/>
      <c r="D1111" s="131"/>
      <c r="E1111" s="131"/>
      <c r="F1111" s="131"/>
      <c r="G1111" s="131"/>
      <c r="H1111" s="131"/>
      <c r="I1111" s="131"/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 t="s">
        <v>20</v>
      </c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</row>
    <row r="1112" spans="1:62" ht="12.75">
      <c r="A1112" s="131"/>
      <c r="B1112" s="131"/>
      <c r="C1112" s="131"/>
      <c r="D1112" s="131"/>
      <c r="E1112" s="131"/>
      <c r="F1112" s="131"/>
      <c r="G1112" s="131"/>
      <c r="H1112" s="131"/>
      <c r="I1112" s="131"/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 t="s">
        <v>22</v>
      </c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</row>
    <row r="1113" spans="1:62" ht="12.75">
      <c r="A1113" s="131"/>
      <c r="B1113" s="131"/>
      <c r="C1113" s="131"/>
      <c r="D1113" s="131"/>
      <c r="E1113" s="131"/>
      <c r="F1113" s="131"/>
      <c r="G1113" s="131"/>
      <c r="H1113" s="131"/>
      <c r="I1113" s="131"/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 t="s">
        <v>24</v>
      </c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</row>
    <row r="1114" spans="1:62" ht="12.75">
      <c r="A1114" s="131"/>
      <c r="B1114" s="131"/>
      <c r="C1114" s="131"/>
      <c r="D1114" s="131"/>
      <c r="E1114" s="131"/>
      <c r="F1114" s="131"/>
      <c r="G1114" s="131"/>
      <c r="H1114" s="131"/>
      <c r="I1114" s="131"/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 t="s">
        <v>25</v>
      </c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</row>
    <row r="1115" spans="1:62" ht="12.75">
      <c r="A1115" s="131"/>
      <c r="B1115" s="131"/>
      <c r="C1115" s="131"/>
      <c r="D1115" s="131"/>
      <c r="E1115" s="131"/>
      <c r="F1115" s="131"/>
      <c r="G1115" s="131"/>
      <c r="H1115" s="131"/>
      <c r="I1115" s="131"/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 t="s">
        <v>26</v>
      </c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</row>
    <row r="1116" spans="1:62" ht="12.75">
      <c r="A1116" s="131"/>
      <c r="B1116" s="131"/>
      <c r="C1116" s="131"/>
      <c r="D1116" s="131"/>
      <c r="E1116" s="131"/>
      <c r="F1116" s="131"/>
      <c r="G1116" s="131"/>
      <c r="H1116" s="131"/>
      <c r="I1116" s="131"/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 t="s">
        <v>27</v>
      </c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</row>
    <row r="1117" spans="1:62" ht="12.75">
      <c r="A1117" s="131"/>
      <c r="B1117" s="131"/>
      <c r="C1117" s="131"/>
      <c r="D1117" s="131"/>
      <c r="E1117" s="131"/>
      <c r="F1117" s="131"/>
      <c r="G1117" s="131"/>
      <c r="H1117" s="131"/>
      <c r="I1117" s="131"/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 t="s">
        <v>28</v>
      </c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</row>
    <row r="1118" spans="1:62" ht="12.75">
      <c r="A1118" s="131"/>
      <c r="B1118" s="131"/>
      <c r="C1118" s="131"/>
      <c r="D1118" s="131"/>
      <c r="E1118" s="131"/>
      <c r="F1118" s="131"/>
      <c r="G1118" s="131"/>
      <c r="H1118" s="131"/>
      <c r="I1118" s="131"/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 t="s">
        <v>29</v>
      </c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</row>
    <row r="1119" spans="1:62" ht="12.75">
      <c r="A1119" s="131"/>
      <c r="B1119" s="131"/>
      <c r="C1119" s="131"/>
      <c r="D1119" s="131"/>
      <c r="E1119" s="131"/>
      <c r="F1119" s="131"/>
      <c r="G1119" s="131"/>
      <c r="H1119" s="131"/>
      <c r="I1119" s="131"/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 t="s">
        <v>30</v>
      </c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</row>
    <row r="1120" spans="1:62" ht="12.75">
      <c r="A1120" s="131"/>
      <c r="B1120" s="131"/>
      <c r="C1120" s="131"/>
      <c r="D1120" s="131"/>
      <c r="E1120" s="131"/>
      <c r="F1120" s="131"/>
      <c r="G1120" s="131"/>
      <c r="H1120" s="131"/>
      <c r="I1120" s="131"/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 t="s">
        <v>31</v>
      </c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</row>
    <row r="1121" spans="1:62" ht="12.75">
      <c r="A1121" s="131"/>
      <c r="B1121" s="131"/>
      <c r="C1121" s="131"/>
      <c r="D1121" s="131"/>
      <c r="E1121" s="131"/>
      <c r="F1121" s="131"/>
      <c r="G1121" s="131"/>
      <c r="H1121" s="131"/>
      <c r="I1121" s="131"/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 t="s">
        <v>32</v>
      </c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</row>
    <row r="1122" spans="1:62" ht="12.75">
      <c r="A1122" s="131"/>
      <c r="B1122" s="131"/>
      <c r="C1122" s="131"/>
      <c r="D1122" s="131"/>
      <c r="E1122" s="131"/>
      <c r="F1122" s="131"/>
      <c r="G1122" s="131"/>
      <c r="H1122" s="131"/>
      <c r="I1122" s="131"/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 t="s">
        <v>33</v>
      </c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</row>
    <row r="1123" spans="1:62" ht="12.75">
      <c r="A1123" s="131"/>
      <c r="B1123" s="131"/>
      <c r="C1123" s="131"/>
      <c r="D1123" s="131"/>
      <c r="E1123" s="131"/>
      <c r="F1123" s="131"/>
      <c r="G1123" s="131"/>
      <c r="H1123" s="131"/>
      <c r="I1123" s="131"/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 t="s">
        <v>35</v>
      </c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</row>
    <row r="1124" spans="1:62" ht="12.75">
      <c r="A1124" s="131"/>
      <c r="B1124" s="131"/>
      <c r="C1124" s="131"/>
      <c r="D1124" s="131"/>
      <c r="E1124" s="131"/>
      <c r="F1124" s="131"/>
      <c r="G1124" s="131"/>
      <c r="H1124" s="131"/>
      <c r="I1124" s="131"/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 t="s">
        <v>37</v>
      </c>
      <c r="W1124" s="214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</row>
    <row r="1125" spans="1:62" ht="12.75">
      <c r="A1125" s="131"/>
      <c r="B1125" s="131"/>
      <c r="C1125" s="131"/>
      <c r="D1125" s="131"/>
      <c r="E1125" s="131"/>
      <c r="F1125" s="131"/>
      <c r="G1125" s="131"/>
      <c r="H1125" s="131"/>
      <c r="I1125" s="131"/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 t="s">
        <v>39</v>
      </c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</row>
    <row r="1126" spans="1:62" ht="12.75">
      <c r="A1126" s="131"/>
      <c r="B1126" s="131"/>
      <c r="C1126" s="131"/>
      <c r="D1126" s="131"/>
      <c r="E1126" s="131"/>
      <c r="F1126" s="131"/>
      <c r="G1126" s="131"/>
      <c r="H1126" s="131"/>
      <c r="I1126" s="131"/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 t="s">
        <v>41</v>
      </c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</row>
    <row r="1127" spans="1:62" ht="12.75">
      <c r="A1127" s="131"/>
      <c r="B1127" s="131"/>
      <c r="C1127" s="131"/>
      <c r="D1127" s="131"/>
      <c r="E1127" s="131"/>
      <c r="F1127" s="131"/>
      <c r="G1127" s="131"/>
      <c r="H1127" s="131"/>
      <c r="I1127" s="131"/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 t="s">
        <v>42</v>
      </c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</row>
    <row r="1128" spans="1:62" ht="12.75">
      <c r="A1128" s="131"/>
      <c r="B1128" s="131"/>
      <c r="C1128" s="131"/>
      <c r="D1128" s="131"/>
      <c r="E1128" s="131"/>
      <c r="F1128" s="131"/>
      <c r="G1128" s="131"/>
      <c r="H1128" s="131"/>
      <c r="I1128" s="131"/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 t="s">
        <v>43</v>
      </c>
      <c r="W1128" s="214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</row>
    <row r="1129" spans="1:62" ht="12.75">
      <c r="A1129" s="131"/>
      <c r="B1129" s="131"/>
      <c r="C1129" s="131"/>
      <c r="D1129" s="131"/>
      <c r="E1129" s="131"/>
      <c r="F1129" s="131"/>
      <c r="G1129" s="131"/>
      <c r="H1129" s="131"/>
      <c r="I1129" s="131"/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 t="s">
        <v>44</v>
      </c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</row>
    <row r="1130" spans="1:62" ht="12.75">
      <c r="A1130" s="131"/>
      <c r="B1130" s="131"/>
      <c r="C1130" s="131"/>
      <c r="D1130" s="131"/>
      <c r="E1130" s="131"/>
      <c r="F1130" s="131"/>
      <c r="G1130" s="131"/>
      <c r="H1130" s="131"/>
      <c r="I1130" s="131"/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</row>
    <row r="1131" spans="1:62" ht="12.75">
      <c r="A1131" s="131"/>
      <c r="B1131" s="131"/>
      <c r="C1131" s="131"/>
      <c r="D1131" s="131"/>
      <c r="E1131" s="131"/>
      <c r="F1131" s="131"/>
      <c r="G1131" s="131"/>
      <c r="H1131" s="131"/>
      <c r="I1131" s="131"/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>
        <v>50</v>
      </c>
      <c r="V1131" s="131" t="s">
        <v>17</v>
      </c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</row>
    <row r="1132" spans="1:62" ht="12.75">
      <c r="A1132" s="131"/>
      <c r="B1132" s="131"/>
      <c r="C1132" s="131"/>
      <c r="D1132" s="131"/>
      <c r="E1132" s="131"/>
      <c r="F1132" s="131"/>
      <c r="G1132" s="131"/>
      <c r="H1132" s="131"/>
      <c r="I1132" s="131"/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 t="s">
        <v>18</v>
      </c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</row>
    <row r="1133" spans="1:62" ht="12.75">
      <c r="A1133" s="131"/>
      <c r="B1133" s="131"/>
      <c r="C1133" s="131"/>
      <c r="D1133" s="131"/>
      <c r="E1133" s="131"/>
      <c r="F1133" s="131"/>
      <c r="G1133" s="131"/>
      <c r="H1133" s="131"/>
      <c r="I1133" s="131"/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 t="s">
        <v>20</v>
      </c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</row>
    <row r="1134" spans="1:62" ht="12.75">
      <c r="A1134" s="131"/>
      <c r="B1134" s="131"/>
      <c r="C1134" s="131"/>
      <c r="D1134" s="131"/>
      <c r="E1134" s="131"/>
      <c r="F1134" s="131"/>
      <c r="G1134" s="131"/>
      <c r="H1134" s="131"/>
      <c r="I1134" s="131"/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 t="s">
        <v>22</v>
      </c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</row>
    <row r="1135" spans="1:62" ht="12.75">
      <c r="A1135" s="131"/>
      <c r="B1135" s="131"/>
      <c r="C1135" s="131"/>
      <c r="D1135" s="131"/>
      <c r="E1135" s="131"/>
      <c r="F1135" s="131"/>
      <c r="G1135" s="131"/>
      <c r="H1135" s="131"/>
      <c r="I1135" s="131"/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 t="s">
        <v>24</v>
      </c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</row>
    <row r="1136" spans="1:62" ht="12.75">
      <c r="A1136" s="131"/>
      <c r="B1136" s="131"/>
      <c r="C1136" s="131"/>
      <c r="D1136" s="131"/>
      <c r="E1136" s="131"/>
      <c r="F1136" s="131"/>
      <c r="G1136" s="131"/>
      <c r="H1136" s="131"/>
      <c r="I1136" s="131"/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 t="s">
        <v>25</v>
      </c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</row>
    <row r="1137" spans="1:62" ht="12.75">
      <c r="A1137" s="131"/>
      <c r="B1137" s="131"/>
      <c r="C1137" s="131"/>
      <c r="D1137" s="131"/>
      <c r="E1137" s="131"/>
      <c r="F1137" s="131"/>
      <c r="G1137" s="131"/>
      <c r="H1137" s="131"/>
      <c r="I1137" s="131"/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 t="s">
        <v>26</v>
      </c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</row>
    <row r="1138" spans="1:62" ht="12.75">
      <c r="A1138" s="131"/>
      <c r="B1138" s="131"/>
      <c r="C1138" s="131"/>
      <c r="D1138" s="131"/>
      <c r="E1138" s="131"/>
      <c r="F1138" s="131"/>
      <c r="G1138" s="131"/>
      <c r="H1138" s="131"/>
      <c r="I1138" s="131"/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 t="s">
        <v>27</v>
      </c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</row>
    <row r="1139" spans="1:62" ht="12.75">
      <c r="A1139" s="131"/>
      <c r="B1139" s="131"/>
      <c r="C1139" s="131"/>
      <c r="D1139" s="131"/>
      <c r="E1139" s="131"/>
      <c r="F1139" s="131"/>
      <c r="G1139" s="131"/>
      <c r="H1139" s="131"/>
      <c r="I1139" s="131"/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 t="s">
        <v>28</v>
      </c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</row>
    <row r="1140" spans="1:62" ht="12.75">
      <c r="A1140" s="131"/>
      <c r="B1140" s="131"/>
      <c r="C1140" s="131"/>
      <c r="D1140" s="131"/>
      <c r="E1140" s="131"/>
      <c r="F1140" s="131"/>
      <c r="G1140" s="131"/>
      <c r="H1140" s="131"/>
      <c r="I1140" s="131"/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 t="s">
        <v>29</v>
      </c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</row>
    <row r="1141" spans="1:62" ht="12.75">
      <c r="A1141" s="131"/>
      <c r="B1141" s="131"/>
      <c r="C1141" s="131"/>
      <c r="D1141" s="131"/>
      <c r="E1141" s="131"/>
      <c r="F1141" s="131"/>
      <c r="G1141" s="131"/>
      <c r="H1141" s="131"/>
      <c r="I1141" s="131"/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 t="s">
        <v>30</v>
      </c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</row>
    <row r="1142" spans="1:62" ht="12.75">
      <c r="A1142" s="131"/>
      <c r="B1142" s="131"/>
      <c r="C1142" s="131"/>
      <c r="D1142" s="131"/>
      <c r="E1142" s="131"/>
      <c r="F1142" s="131"/>
      <c r="G1142" s="131"/>
      <c r="H1142" s="131"/>
      <c r="I1142" s="131"/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 t="s">
        <v>31</v>
      </c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</row>
    <row r="1143" spans="1:62" ht="12.75">
      <c r="A1143" s="131"/>
      <c r="B1143" s="131"/>
      <c r="C1143" s="131"/>
      <c r="D1143" s="131"/>
      <c r="E1143" s="131"/>
      <c r="F1143" s="131"/>
      <c r="G1143" s="131"/>
      <c r="H1143" s="131"/>
      <c r="I1143" s="131"/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 t="s">
        <v>32</v>
      </c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</row>
    <row r="1144" spans="1:62" ht="12.75">
      <c r="A1144" s="131"/>
      <c r="B1144" s="131"/>
      <c r="C1144" s="131"/>
      <c r="D1144" s="131"/>
      <c r="E1144" s="131"/>
      <c r="F1144" s="131"/>
      <c r="G1144" s="131"/>
      <c r="H1144" s="131"/>
      <c r="I1144" s="131"/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 t="s">
        <v>33</v>
      </c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</row>
    <row r="1145" spans="1:62" ht="12.75">
      <c r="A1145" s="131"/>
      <c r="B1145" s="131"/>
      <c r="C1145" s="131"/>
      <c r="D1145" s="131"/>
      <c r="E1145" s="131"/>
      <c r="F1145" s="131"/>
      <c r="G1145" s="131"/>
      <c r="H1145" s="131"/>
      <c r="I1145" s="131"/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 t="s">
        <v>35</v>
      </c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</row>
    <row r="1146" spans="1:62" ht="12.75">
      <c r="A1146" s="131"/>
      <c r="B1146" s="131"/>
      <c r="C1146" s="131"/>
      <c r="D1146" s="131"/>
      <c r="E1146" s="131"/>
      <c r="F1146" s="131"/>
      <c r="G1146" s="131"/>
      <c r="H1146" s="131"/>
      <c r="I1146" s="131"/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 t="s">
        <v>37</v>
      </c>
      <c r="W1146" s="214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</row>
    <row r="1147" spans="1:62" ht="12.75">
      <c r="A1147" s="131"/>
      <c r="B1147" s="131"/>
      <c r="C1147" s="131"/>
      <c r="D1147" s="131"/>
      <c r="E1147" s="131"/>
      <c r="F1147" s="131"/>
      <c r="G1147" s="131"/>
      <c r="H1147" s="131"/>
      <c r="I1147" s="131"/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 t="s">
        <v>39</v>
      </c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</row>
    <row r="1148" spans="1:62" ht="12.75">
      <c r="A1148" s="131"/>
      <c r="B1148" s="131"/>
      <c r="C1148" s="131"/>
      <c r="D1148" s="131"/>
      <c r="E1148" s="131"/>
      <c r="F1148" s="131"/>
      <c r="G1148" s="131"/>
      <c r="H1148" s="131"/>
      <c r="I1148" s="131"/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 t="s">
        <v>41</v>
      </c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</row>
    <row r="1149" spans="1:62" ht="12.75">
      <c r="A1149" s="131"/>
      <c r="B1149" s="131"/>
      <c r="C1149" s="131"/>
      <c r="D1149" s="131"/>
      <c r="E1149" s="131"/>
      <c r="F1149" s="131"/>
      <c r="G1149" s="131"/>
      <c r="H1149" s="131"/>
      <c r="I1149" s="131"/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 t="s">
        <v>42</v>
      </c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</row>
    <row r="1150" spans="1:62" ht="12.75">
      <c r="A1150" s="131"/>
      <c r="B1150" s="131"/>
      <c r="C1150" s="131"/>
      <c r="D1150" s="131"/>
      <c r="E1150" s="131"/>
      <c r="F1150" s="131"/>
      <c r="G1150" s="131"/>
      <c r="H1150" s="131"/>
      <c r="I1150" s="131"/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 t="s">
        <v>43</v>
      </c>
      <c r="W1150" s="214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</row>
    <row r="1151" spans="1:62" ht="12.75">
      <c r="A1151" s="131"/>
      <c r="B1151" s="131"/>
      <c r="C1151" s="131"/>
      <c r="D1151" s="131"/>
      <c r="E1151" s="131"/>
      <c r="F1151" s="131"/>
      <c r="G1151" s="131"/>
      <c r="H1151" s="131"/>
      <c r="I1151" s="131"/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 t="s">
        <v>44</v>
      </c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</row>
    <row r="1152" spans="1:62" ht="12.75">
      <c r="A1152" s="131"/>
      <c r="B1152" s="131"/>
      <c r="C1152" s="131"/>
      <c r="D1152" s="131"/>
      <c r="E1152" s="131"/>
      <c r="F1152" s="131"/>
      <c r="G1152" s="131"/>
      <c r="H1152" s="131"/>
      <c r="I1152" s="131"/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</row>
    <row r="1153" spans="1:62" ht="12.75">
      <c r="A1153" s="131"/>
      <c r="B1153" s="131"/>
      <c r="C1153" s="131"/>
      <c r="D1153" s="131"/>
      <c r="E1153" s="131"/>
      <c r="F1153" s="131"/>
      <c r="G1153" s="131"/>
      <c r="H1153" s="131"/>
      <c r="I1153" s="131"/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</row>
    <row r="1154" spans="1:62" ht="12.75">
      <c r="A1154" s="131"/>
      <c r="B1154" s="131"/>
      <c r="C1154" s="131"/>
      <c r="D1154" s="131"/>
      <c r="E1154" s="131"/>
      <c r="F1154" s="131"/>
      <c r="G1154" s="131"/>
      <c r="H1154" s="131"/>
      <c r="I1154" s="131"/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</row>
    <row r="1155" spans="1:62" ht="12.75">
      <c r="A1155" s="131"/>
      <c r="B1155" s="131"/>
      <c r="C1155" s="131"/>
      <c r="D1155" s="131"/>
      <c r="E1155" s="131"/>
      <c r="F1155" s="131"/>
      <c r="G1155" s="131"/>
      <c r="H1155" s="131"/>
      <c r="I1155" s="131"/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</row>
    <row r="1156" spans="1:62" ht="12.75">
      <c r="A1156" s="131"/>
      <c r="B1156" s="131"/>
      <c r="C1156" s="131"/>
      <c r="D1156" s="131"/>
      <c r="E1156" s="131"/>
      <c r="F1156" s="131"/>
      <c r="G1156" s="131"/>
      <c r="H1156" s="131"/>
      <c r="I1156" s="131"/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</row>
    <row r="1157" spans="1:62" ht="12.75">
      <c r="A1157" s="131"/>
      <c r="B1157" s="131"/>
      <c r="C1157" s="131"/>
      <c r="D1157" s="131"/>
      <c r="E1157" s="131"/>
      <c r="F1157" s="131"/>
      <c r="G1157" s="131"/>
      <c r="H1157" s="131"/>
      <c r="I1157" s="131"/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</row>
    <row r="1158" spans="1:62" ht="12.75">
      <c r="A1158" s="131"/>
      <c r="B1158" s="131"/>
      <c r="C1158" s="131"/>
      <c r="D1158" s="131"/>
      <c r="E1158" s="131"/>
      <c r="F1158" s="131"/>
      <c r="G1158" s="131"/>
      <c r="H1158" s="131"/>
      <c r="I1158" s="131"/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</row>
    <row r="1159" spans="1:62" ht="12.75">
      <c r="A1159" s="131"/>
      <c r="B1159" s="131"/>
      <c r="C1159" s="131"/>
      <c r="D1159" s="131"/>
      <c r="E1159" s="131"/>
      <c r="F1159" s="131"/>
      <c r="G1159" s="131"/>
      <c r="H1159" s="131"/>
      <c r="I1159" s="131"/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</row>
    <row r="1160" spans="1:62" ht="12.75">
      <c r="A1160" s="131"/>
      <c r="B1160" s="131"/>
      <c r="C1160" s="131"/>
      <c r="D1160" s="131"/>
      <c r="E1160" s="131"/>
      <c r="F1160" s="131"/>
      <c r="G1160" s="131"/>
      <c r="H1160" s="131"/>
      <c r="I1160" s="131"/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</row>
    <row r="1161" spans="1:62" ht="12.75">
      <c r="A1161" s="131"/>
      <c r="B1161" s="131"/>
      <c r="C1161" s="131"/>
      <c r="D1161" s="131"/>
      <c r="E1161" s="131"/>
      <c r="F1161" s="131"/>
      <c r="G1161" s="131"/>
      <c r="H1161" s="131"/>
      <c r="I1161" s="131"/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</row>
    <row r="1162" spans="1:62" ht="12.75">
      <c r="A1162" s="131"/>
      <c r="B1162" s="131"/>
      <c r="C1162" s="131"/>
      <c r="D1162" s="131"/>
      <c r="E1162" s="131"/>
      <c r="F1162" s="131"/>
      <c r="G1162" s="131"/>
      <c r="H1162" s="131"/>
      <c r="I1162" s="131"/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</row>
    <row r="1163" spans="1:62" ht="12.75">
      <c r="A1163" s="131"/>
      <c r="B1163" s="131"/>
      <c r="C1163" s="131"/>
      <c r="D1163" s="131"/>
      <c r="E1163" s="131"/>
      <c r="F1163" s="131"/>
      <c r="G1163" s="131"/>
      <c r="H1163" s="131"/>
      <c r="I1163" s="131"/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</row>
    <row r="1164" spans="1:62" ht="12.75">
      <c r="A1164" s="131"/>
      <c r="B1164" s="131"/>
      <c r="C1164" s="131"/>
      <c r="D1164" s="131"/>
      <c r="E1164" s="131"/>
      <c r="F1164" s="131"/>
      <c r="G1164" s="131"/>
      <c r="H1164" s="131"/>
      <c r="I1164" s="131"/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</row>
    <row r="1165" spans="1:62" ht="12.75">
      <c r="A1165" s="131"/>
      <c r="B1165" s="131"/>
      <c r="C1165" s="131"/>
      <c r="D1165" s="131"/>
      <c r="E1165" s="131"/>
      <c r="F1165" s="131"/>
      <c r="G1165" s="131"/>
      <c r="H1165" s="131"/>
      <c r="I1165" s="131"/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</row>
    <row r="1166" spans="1:62" ht="12.75">
      <c r="A1166" s="131"/>
      <c r="B1166" s="131"/>
      <c r="C1166" s="131"/>
      <c r="D1166" s="131"/>
      <c r="E1166" s="131"/>
      <c r="F1166" s="131"/>
      <c r="G1166" s="131"/>
      <c r="H1166" s="131"/>
      <c r="I1166" s="131"/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</row>
    <row r="1167" spans="1:62" ht="12.75">
      <c r="A1167" s="131"/>
      <c r="B1167" s="131"/>
      <c r="C1167" s="131"/>
      <c r="D1167" s="131"/>
      <c r="E1167" s="131"/>
      <c r="F1167" s="131"/>
      <c r="G1167" s="131"/>
      <c r="H1167" s="131"/>
      <c r="I1167" s="131"/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</row>
    <row r="1168" spans="1:62" ht="12.75">
      <c r="A1168" s="131"/>
      <c r="B1168" s="131"/>
      <c r="C1168" s="131"/>
      <c r="D1168" s="131"/>
      <c r="E1168" s="131"/>
      <c r="F1168" s="131"/>
      <c r="G1168" s="131"/>
      <c r="H1168" s="131"/>
      <c r="I1168" s="131"/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</row>
    <row r="1169" spans="1:62" ht="12.75">
      <c r="A1169" s="131"/>
      <c r="B1169" s="131"/>
      <c r="C1169" s="131"/>
      <c r="D1169" s="131"/>
      <c r="E1169" s="131"/>
      <c r="F1169" s="131"/>
      <c r="G1169" s="131"/>
      <c r="H1169" s="131"/>
      <c r="I1169" s="131"/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</row>
    <row r="1170" spans="1:62" ht="12.75">
      <c r="A1170" s="131"/>
      <c r="B1170" s="131"/>
      <c r="C1170" s="131"/>
      <c r="D1170" s="131"/>
      <c r="E1170" s="131"/>
      <c r="F1170" s="131"/>
      <c r="G1170" s="131"/>
      <c r="H1170" s="131"/>
      <c r="I1170" s="131"/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</row>
    <row r="1171" spans="1:62" ht="12.75">
      <c r="A1171" s="131"/>
      <c r="B1171" s="131"/>
      <c r="C1171" s="131"/>
      <c r="D1171" s="131"/>
      <c r="E1171" s="131"/>
      <c r="F1171" s="131"/>
      <c r="G1171" s="131"/>
      <c r="H1171" s="131"/>
      <c r="I1171" s="131"/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</row>
    <row r="1172" spans="1:62" ht="12.75">
      <c r="A1172" s="131"/>
      <c r="B1172" s="131"/>
      <c r="C1172" s="131"/>
      <c r="D1172" s="131"/>
      <c r="E1172" s="131"/>
      <c r="F1172" s="131"/>
      <c r="G1172" s="131"/>
      <c r="H1172" s="131"/>
      <c r="I1172" s="131"/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</row>
    <row r="1173" spans="1:62" ht="12.75">
      <c r="A1173" s="131"/>
      <c r="B1173" s="131"/>
      <c r="C1173" s="131"/>
      <c r="D1173" s="131"/>
      <c r="E1173" s="131"/>
      <c r="F1173" s="131"/>
      <c r="G1173" s="131"/>
      <c r="H1173" s="131"/>
      <c r="I1173" s="131"/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</row>
    <row r="1174" spans="1:62" ht="12.75">
      <c r="A1174" s="131"/>
      <c r="B1174" s="131"/>
      <c r="C1174" s="131"/>
      <c r="D1174" s="131"/>
      <c r="E1174" s="131"/>
      <c r="F1174" s="131"/>
      <c r="G1174" s="131"/>
      <c r="H1174" s="131"/>
      <c r="I1174" s="131"/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</row>
    <row r="1175" spans="1:62" ht="12.75">
      <c r="A1175" s="131"/>
      <c r="B1175" s="131"/>
      <c r="C1175" s="131"/>
      <c r="D1175" s="131"/>
      <c r="E1175" s="131"/>
      <c r="F1175" s="131"/>
      <c r="G1175" s="131"/>
      <c r="H1175" s="131"/>
      <c r="I1175" s="131"/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</row>
    <row r="1176" spans="1:62" ht="12.75">
      <c r="A1176" s="131"/>
      <c r="B1176" s="131"/>
      <c r="C1176" s="131"/>
      <c r="D1176" s="131"/>
      <c r="E1176" s="131"/>
      <c r="F1176" s="131"/>
      <c r="G1176" s="131"/>
      <c r="H1176" s="131"/>
      <c r="I1176" s="131"/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</row>
    <row r="1177" spans="1:62" ht="12.75">
      <c r="A1177" s="131"/>
      <c r="B1177" s="131"/>
      <c r="C1177" s="131"/>
      <c r="D1177" s="131"/>
      <c r="E1177" s="131"/>
      <c r="F1177" s="131"/>
      <c r="G1177" s="131"/>
      <c r="H1177" s="131"/>
      <c r="I1177" s="131"/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</row>
    <row r="1178" spans="1:62" ht="12.75">
      <c r="A1178" s="131"/>
      <c r="B1178" s="131"/>
      <c r="C1178" s="131"/>
      <c r="D1178" s="131"/>
      <c r="E1178" s="131"/>
      <c r="F1178" s="131"/>
      <c r="G1178" s="131"/>
      <c r="H1178" s="131"/>
      <c r="I1178" s="131"/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</row>
    <row r="1179" spans="1:62" ht="12.75">
      <c r="A1179" s="131"/>
      <c r="B1179" s="131"/>
      <c r="C1179" s="131"/>
      <c r="D1179" s="131"/>
      <c r="E1179" s="131"/>
      <c r="F1179" s="131"/>
      <c r="G1179" s="131"/>
      <c r="H1179" s="131"/>
      <c r="I1179" s="131"/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</row>
    <row r="1180" spans="1:62" ht="12.75">
      <c r="A1180" s="131"/>
      <c r="B1180" s="131"/>
      <c r="C1180" s="131"/>
      <c r="D1180" s="131"/>
      <c r="E1180" s="131"/>
      <c r="F1180" s="131"/>
      <c r="G1180" s="131"/>
      <c r="H1180" s="131"/>
      <c r="I1180" s="131"/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</row>
    <row r="1181" spans="1:62" ht="12.75">
      <c r="A1181" s="131"/>
      <c r="B1181" s="131"/>
      <c r="C1181" s="131"/>
      <c r="D1181" s="131"/>
      <c r="E1181" s="131"/>
      <c r="F1181" s="131"/>
      <c r="G1181" s="131"/>
      <c r="H1181" s="131"/>
      <c r="I1181" s="131"/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</row>
    <row r="1182" spans="1:62" ht="12.75">
      <c r="A1182" s="131"/>
      <c r="B1182" s="131"/>
      <c r="C1182" s="131"/>
      <c r="D1182" s="131"/>
      <c r="E1182" s="131"/>
      <c r="F1182" s="131"/>
      <c r="G1182" s="131"/>
      <c r="H1182" s="131"/>
      <c r="I1182" s="131"/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</row>
    <row r="1183" spans="1:62" ht="12.75">
      <c r="A1183" s="131"/>
      <c r="B1183" s="131"/>
      <c r="C1183" s="131"/>
      <c r="D1183" s="131"/>
      <c r="E1183" s="131"/>
      <c r="F1183" s="131"/>
      <c r="G1183" s="131"/>
      <c r="H1183" s="131"/>
      <c r="I1183" s="131"/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</row>
    <row r="1184" spans="1:62" ht="12.75">
      <c r="A1184" s="131"/>
      <c r="B1184" s="131"/>
      <c r="C1184" s="131"/>
      <c r="D1184" s="131"/>
      <c r="E1184" s="131"/>
      <c r="F1184" s="131"/>
      <c r="G1184" s="131"/>
      <c r="H1184" s="131"/>
      <c r="I1184" s="131"/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</row>
    <row r="1185" spans="1:62" ht="12.75">
      <c r="A1185" s="131"/>
      <c r="B1185" s="131"/>
      <c r="C1185" s="131"/>
      <c r="D1185" s="131"/>
      <c r="E1185" s="131"/>
      <c r="F1185" s="131"/>
      <c r="G1185" s="131"/>
      <c r="H1185" s="131"/>
      <c r="I1185" s="131"/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</row>
    <row r="1186" spans="1:62" ht="12.75">
      <c r="A1186" s="131"/>
      <c r="B1186" s="131"/>
      <c r="C1186" s="131"/>
      <c r="D1186" s="131"/>
      <c r="E1186" s="131"/>
      <c r="F1186" s="131"/>
      <c r="G1186" s="131"/>
      <c r="H1186" s="131"/>
      <c r="I1186" s="131"/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</row>
    <row r="1187" spans="1:62" ht="12.75">
      <c r="A1187" s="131"/>
      <c r="B1187" s="131"/>
      <c r="C1187" s="131"/>
      <c r="D1187" s="131"/>
      <c r="E1187" s="131"/>
      <c r="F1187" s="131"/>
      <c r="G1187" s="131"/>
      <c r="H1187" s="131"/>
      <c r="I1187" s="131"/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</row>
    <row r="1188" spans="1:62" ht="12.75">
      <c r="A1188" s="131"/>
      <c r="B1188" s="131"/>
      <c r="C1188" s="131"/>
      <c r="D1188" s="131"/>
      <c r="E1188" s="131"/>
      <c r="F1188" s="131"/>
      <c r="G1188" s="131"/>
      <c r="H1188" s="131"/>
      <c r="I1188" s="131"/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</row>
    <row r="1189" spans="1:62" ht="12.75">
      <c r="A1189" s="131"/>
      <c r="B1189" s="131"/>
      <c r="C1189" s="131"/>
      <c r="D1189" s="131"/>
      <c r="E1189" s="131"/>
      <c r="F1189" s="131"/>
      <c r="G1189" s="131"/>
      <c r="H1189" s="131"/>
      <c r="I1189" s="131"/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</row>
    <row r="1190" spans="1:62" ht="12.75">
      <c r="A1190" s="131"/>
      <c r="B1190" s="131"/>
      <c r="C1190" s="131"/>
      <c r="D1190" s="131"/>
      <c r="E1190" s="131"/>
      <c r="F1190" s="131"/>
      <c r="G1190" s="131"/>
      <c r="H1190" s="131"/>
      <c r="I1190" s="131"/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</row>
    <row r="1191" spans="1:62" ht="12.75">
      <c r="A1191" s="131"/>
      <c r="B1191" s="131"/>
      <c r="C1191" s="131"/>
      <c r="D1191" s="131"/>
      <c r="E1191" s="131"/>
      <c r="F1191" s="131"/>
      <c r="G1191" s="131"/>
      <c r="H1191" s="131"/>
      <c r="I1191" s="131"/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</row>
    <row r="1192" spans="1:62" ht="12.75">
      <c r="A1192" s="131"/>
      <c r="B1192" s="131"/>
      <c r="C1192" s="131"/>
      <c r="D1192" s="131"/>
      <c r="E1192" s="131"/>
      <c r="F1192" s="131"/>
      <c r="G1192" s="131"/>
      <c r="H1192" s="131"/>
      <c r="I1192" s="131"/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</row>
    <row r="1193" spans="1:62" ht="12.75">
      <c r="A1193" s="131"/>
      <c r="B1193" s="131"/>
      <c r="C1193" s="131"/>
      <c r="D1193" s="131"/>
      <c r="E1193" s="131"/>
      <c r="F1193" s="131"/>
      <c r="G1193" s="131"/>
      <c r="H1193" s="131"/>
      <c r="I1193" s="131"/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</row>
    <row r="1194" spans="1:62" ht="12.75">
      <c r="A1194" s="131"/>
      <c r="B1194" s="131"/>
      <c r="C1194" s="131"/>
      <c r="D1194" s="131"/>
      <c r="E1194" s="131"/>
      <c r="F1194" s="131"/>
      <c r="G1194" s="131"/>
      <c r="H1194" s="131"/>
      <c r="I1194" s="131"/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</row>
    <row r="1195" spans="1:62" ht="12.75">
      <c r="A1195" s="131"/>
      <c r="B1195" s="131"/>
      <c r="C1195" s="131"/>
      <c r="D1195" s="131"/>
      <c r="E1195" s="131"/>
      <c r="F1195" s="131"/>
      <c r="G1195" s="131"/>
      <c r="H1195" s="131"/>
      <c r="I1195" s="131"/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</row>
    <row r="1196" spans="1:62" ht="12.75">
      <c r="A1196" s="131"/>
      <c r="B1196" s="131"/>
      <c r="C1196" s="131"/>
      <c r="D1196" s="131"/>
      <c r="E1196" s="131"/>
      <c r="F1196" s="131"/>
      <c r="G1196" s="131"/>
      <c r="H1196" s="131"/>
      <c r="I1196" s="131"/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</row>
    <row r="1197" spans="1:62" ht="12.75">
      <c r="A1197" s="131"/>
      <c r="B1197" s="131"/>
      <c r="C1197" s="131"/>
      <c r="D1197" s="131"/>
      <c r="E1197" s="131"/>
      <c r="F1197" s="131"/>
      <c r="G1197" s="131"/>
      <c r="H1197" s="131"/>
      <c r="I1197" s="131"/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</row>
    <row r="1198" spans="1:62" ht="12.75">
      <c r="A1198" s="131"/>
      <c r="B1198" s="131"/>
      <c r="C1198" s="131"/>
      <c r="D1198" s="131"/>
      <c r="E1198" s="131"/>
      <c r="F1198" s="131"/>
      <c r="G1198" s="131"/>
      <c r="H1198" s="131"/>
      <c r="I1198" s="131"/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</row>
    <row r="1199" spans="1:62" ht="12.75">
      <c r="A1199" s="131"/>
      <c r="B1199" s="131"/>
      <c r="C1199" s="131"/>
      <c r="D1199" s="131"/>
      <c r="E1199" s="131"/>
      <c r="F1199" s="131"/>
      <c r="G1199" s="131"/>
      <c r="H1199" s="131"/>
      <c r="I1199" s="131"/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</row>
    <row r="1200" spans="1:62" ht="12.75">
      <c r="A1200" s="131"/>
      <c r="B1200" s="131"/>
      <c r="C1200" s="131"/>
      <c r="D1200" s="131"/>
      <c r="E1200" s="131"/>
      <c r="F1200" s="131"/>
      <c r="G1200" s="131"/>
      <c r="H1200" s="131"/>
      <c r="I1200" s="131"/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216" t="s">
        <v>284</v>
      </c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</row>
    <row r="1201" spans="1:62" ht="12.75">
      <c r="A1201" s="131"/>
      <c r="B1201" s="131"/>
      <c r="C1201" s="131"/>
      <c r="D1201" s="131"/>
      <c r="E1201" s="131"/>
      <c r="F1201" s="131"/>
      <c r="G1201" s="131"/>
      <c r="H1201" s="131"/>
      <c r="I1201" s="131"/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</row>
    <row r="1202" spans="1:62" ht="12.75">
      <c r="A1202" s="131"/>
      <c r="B1202" s="131"/>
      <c r="C1202" s="131"/>
      <c r="D1202" s="131"/>
      <c r="E1202" s="131"/>
      <c r="F1202" s="131"/>
      <c r="G1202" s="131"/>
      <c r="H1202" s="131"/>
      <c r="I1202" s="131"/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</row>
    <row r="1203" spans="1:62" ht="12.75">
      <c r="A1203" s="131"/>
      <c r="B1203" s="131"/>
      <c r="C1203" s="131"/>
      <c r="D1203" s="131"/>
      <c r="E1203" s="131"/>
      <c r="F1203" s="131"/>
      <c r="G1203" s="131"/>
      <c r="H1203" s="131"/>
      <c r="I1203" s="131"/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</row>
    <row r="1204" spans="1:62" ht="12.75">
      <c r="A1204" s="131"/>
      <c r="B1204" s="131"/>
      <c r="C1204" s="131"/>
      <c r="D1204" s="131"/>
      <c r="E1204" s="131"/>
      <c r="F1204" s="131"/>
      <c r="G1204" s="131"/>
      <c r="H1204" s="131"/>
      <c r="I1204" s="131"/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</row>
    <row r="1205" spans="1:62" ht="12.75">
      <c r="A1205" s="131"/>
      <c r="B1205" s="131"/>
      <c r="C1205" s="131"/>
      <c r="D1205" s="131"/>
      <c r="E1205" s="131"/>
      <c r="F1205" s="131"/>
      <c r="G1205" s="131"/>
      <c r="H1205" s="131"/>
      <c r="I1205" s="131"/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</row>
    <row r="1206" spans="1:62" ht="12.75">
      <c r="A1206" s="131"/>
      <c r="B1206" s="131"/>
      <c r="C1206" s="131"/>
      <c r="D1206" s="131"/>
      <c r="E1206" s="131"/>
      <c r="F1206" s="131"/>
      <c r="G1206" s="131"/>
      <c r="H1206" s="131"/>
      <c r="I1206" s="131"/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</row>
    <row r="1207" spans="1:62" ht="12.75">
      <c r="A1207" s="131"/>
      <c r="B1207" s="131"/>
      <c r="C1207" s="131"/>
      <c r="D1207" s="131"/>
      <c r="E1207" s="131"/>
      <c r="F1207" s="131"/>
      <c r="G1207" s="131"/>
      <c r="H1207" s="131"/>
      <c r="I1207" s="131"/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</row>
    <row r="1208" spans="1:62" ht="12.75">
      <c r="A1208" s="131"/>
      <c r="B1208" s="131"/>
      <c r="C1208" s="131"/>
      <c r="D1208" s="131"/>
      <c r="E1208" s="131"/>
      <c r="F1208" s="131"/>
      <c r="G1208" s="131"/>
      <c r="H1208" s="131"/>
      <c r="I1208" s="131"/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</row>
    <row r="1209" spans="1:62" ht="12.75">
      <c r="A1209" s="131"/>
      <c r="B1209" s="131"/>
      <c r="C1209" s="131"/>
      <c r="D1209" s="131"/>
      <c r="E1209" s="131"/>
      <c r="F1209" s="131"/>
      <c r="G1209" s="131"/>
      <c r="H1209" s="131"/>
      <c r="I1209" s="131"/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</row>
    <row r="1210" spans="1:62" ht="12.75">
      <c r="A1210" s="131"/>
      <c r="B1210" s="131"/>
      <c r="C1210" s="131"/>
      <c r="D1210" s="131"/>
      <c r="E1210" s="131"/>
      <c r="F1210" s="131"/>
      <c r="G1210" s="131"/>
      <c r="H1210" s="131"/>
      <c r="I1210" s="131"/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</row>
    <row r="1211" spans="1:62" ht="12.75">
      <c r="A1211" s="131"/>
      <c r="B1211" s="131"/>
      <c r="C1211" s="131"/>
      <c r="D1211" s="131"/>
      <c r="E1211" s="131"/>
      <c r="F1211" s="131"/>
      <c r="G1211" s="131"/>
      <c r="H1211" s="131"/>
      <c r="I1211" s="131"/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</row>
    <row r="1212" spans="1:62" ht="12.75">
      <c r="A1212" s="131"/>
      <c r="B1212" s="131"/>
      <c r="C1212" s="131"/>
      <c r="D1212" s="131"/>
      <c r="E1212" s="131"/>
      <c r="F1212" s="131"/>
      <c r="G1212" s="131"/>
      <c r="H1212" s="131"/>
      <c r="I1212" s="131"/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</row>
    <row r="1213" spans="1:62" ht="12.75">
      <c r="A1213" s="131"/>
      <c r="B1213" s="131"/>
      <c r="C1213" s="131"/>
      <c r="D1213" s="131"/>
      <c r="E1213" s="131"/>
      <c r="F1213" s="131"/>
      <c r="G1213" s="131"/>
      <c r="H1213" s="131"/>
      <c r="I1213" s="131"/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</row>
    <row r="1214" spans="1:62" ht="12.75">
      <c r="A1214" s="131"/>
      <c r="B1214" s="131"/>
      <c r="C1214" s="131"/>
      <c r="D1214" s="131"/>
      <c r="E1214" s="131"/>
      <c r="F1214" s="131"/>
      <c r="G1214" s="131"/>
      <c r="H1214" s="131"/>
      <c r="I1214" s="131"/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</row>
    <row r="1215" spans="1:62" ht="12.75">
      <c r="A1215" s="131"/>
      <c r="B1215" s="131"/>
      <c r="C1215" s="131"/>
      <c r="D1215" s="131"/>
      <c r="E1215" s="131"/>
      <c r="F1215" s="131"/>
      <c r="G1215" s="131"/>
      <c r="H1215" s="131"/>
      <c r="I1215" s="131"/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</row>
    <row r="1216" spans="1:62" ht="12.75">
      <c r="A1216" s="131"/>
      <c r="B1216" s="131"/>
      <c r="C1216" s="131"/>
      <c r="D1216" s="131"/>
      <c r="E1216" s="131"/>
      <c r="F1216" s="131"/>
      <c r="G1216" s="131"/>
      <c r="H1216" s="131"/>
      <c r="I1216" s="131"/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</row>
    <row r="1217" spans="1:62" ht="12.75">
      <c r="A1217" s="131"/>
      <c r="B1217" s="131"/>
      <c r="C1217" s="131"/>
      <c r="D1217" s="131"/>
      <c r="E1217" s="131"/>
      <c r="F1217" s="131"/>
      <c r="G1217" s="131"/>
      <c r="H1217" s="131"/>
      <c r="I1217" s="131"/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</row>
    <row r="1218" spans="1:62" ht="12.75">
      <c r="A1218" s="131"/>
      <c r="B1218" s="131"/>
      <c r="C1218" s="131"/>
      <c r="D1218" s="131"/>
      <c r="E1218" s="131"/>
      <c r="F1218" s="131"/>
      <c r="G1218" s="131"/>
      <c r="H1218" s="131"/>
      <c r="I1218" s="131"/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</row>
    <row r="1219" spans="1:62" ht="12.75">
      <c r="A1219" s="131"/>
      <c r="B1219" s="131"/>
      <c r="C1219" s="131"/>
      <c r="D1219" s="131"/>
      <c r="E1219" s="131"/>
      <c r="F1219" s="131"/>
      <c r="G1219" s="131"/>
      <c r="H1219" s="131"/>
      <c r="I1219" s="131"/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</row>
    <row r="1220" spans="1:62" ht="12.75">
      <c r="A1220" s="131"/>
      <c r="B1220" s="131"/>
      <c r="C1220" s="131"/>
      <c r="D1220" s="131"/>
      <c r="E1220" s="131"/>
      <c r="F1220" s="131"/>
      <c r="G1220" s="131"/>
      <c r="H1220" s="131"/>
      <c r="I1220" s="131"/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</row>
    <row r="1221" spans="1:62" ht="12.75">
      <c r="A1221" s="131"/>
      <c r="B1221" s="131"/>
      <c r="C1221" s="131"/>
      <c r="D1221" s="131"/>
      <c r="E1221" s="131"/>
      <c r="F1221" s="131"/>
      <c r="G1221" s="131"/>
      <c r="H1221" s="131"/>
      <c r="I1221" s="131"/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</row>
    <row r="1222" spans="1:62" ht="12.75">
      <c r="A1222" s="131"/>
      <c r="B1222" s="131"/>
      <c r="C1222" s="131"/>
      <c r="D1222" s="131"/>
      <c r="E1222" s="131"/>
      <c r="F1222" s="131"/>
      <c r="G1222" s="131"/>
      <c r="H1222" s="131"/>
      <c r="I1222" s="131"/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</row>
    <row r="1223" spans="1:62" ht="12.75">
      <c r="A1223" s="131"/>
      <c r="B1223" s="131"/>
      <c r="C1223" s="131"/>
      <c r="D1223" s="131"/>
      <c r="E1223" s="131"/>
      <c r="F1223" s="131"/>
      <c r="G1223" s="131"/>
      <c r="H1223" s="131"/>
      <c r="I1223" s="131"/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</row>
    <row r="1224" spans="1:62" ht="12.75">
      <c r="A1224" s="131"/>
      <c r="B1224" s="131"/>
      <c r="C1224" s="131"/>
      <c r="D1224" s="131"/>
      <c r="E1224" s="131"/>
      <c r="F1224" s="131"/>
      <c r="G1224" s="131"/>
      <c r="H1224" s="131"/>
      <c r="I1224" s="131"/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</row>
    <row r="1225" spans="1:62" ht="12.75">
      <c r="A1225" s="131"/>
      <c r="B1225" s="131"/>
      <c r="C1225" s="131"/>
      <c r="D1225" s="131"/>
      <c r="E1225" s="131"/>
      <c r="F1225" s="131"/>
      <c r="G1225" s="131"/>
      <c r="H1225" s="131"/>
      <c r="I1225" s="131"/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</row>
    <row r="1226" spans="1:62" ht="12.75">
      <c r="A1226" s="131"/>
      <c r="B1226" s="131"/>
      <c r="C1226" s="131"/>
      <c r="D1226" s="131"/>
      <c r="E1226" s="131"/>
      <c r="F1226" s="131"/>
      <c r="G1226" s="131"/>
      <c r="H1226" s="131"/>
      <c r="I1226" s="131"/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</row>
    <row r="1227" spans="1:62" ht="12.75">
      <c r="A1227" s="131"/>
      <c r="B1227" s="131"/>
      <c r="C1227" s="131"/>
      <c r="D1227" s="131"/>
      <c r="E1227" s="131"/>
      <c r="F1227" s="131"/>
      <c r="G1227" s="131"/>
      <c r="H1227" s="131"/>
      <c r="I1227" s="131"/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</row>
    <row r="1228" spans="1:62" ht="12.75">
      <c r="A1228" s="131"/>
      <c r="B1228" s="131"/>
      <c r="C1228" s="131"/>
      <c r="D1228" s="131"/>
      <c r="E1228" s="131"/>
      <c r="F1228" s="131"/>
      <c r="G1228" s="131"/>
      <c r="H1228" s="131"/>
      <c r="I1228" s="131"/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</row>
    <row r="1229" spans="1:62" ht="12.75">
      <c r="A1229" s="131"/>
      <c r="B1229" s="131"/>
      <c r="C1229" s="131"/>
      <c r="D1229" s="131"/>
      <c r="E1229" s="131"/>
      <c r="F1229" s="131"/>
      <c r="G1229" s="131"/>
      <c r="H1229" s="131"/>
      <c r="I1229" s="131"/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</row>
    <row r="1230" spans="1:62" ht="12.75">
      <c r="A1230" s="131"/>
      <c r="B1230" s="131"/>
      <c r="C1230" s="131"/>
      <c r="D1230" s="131"/>
      <c r="E1230" s="131"/>
      <c r="F1230" s="131"/>
      <c r="G1230" s="131"/>
      <c r="H1230" s="131"/>
      <c r="I1230" s="131"/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</row>
    <row r="1231" spans="1:62" ht="12.75">
      <c r="A1231" s="131"/>
      <c r="B1231" s="131"/>
      <c r="C1231" s="131"/>
      <c r="D1231" s="131"/>
      <c r="E1231" s="131"/>
      <c r="F1231" s="131"/>
      <c r="G1231" s="131"/>
      <c r="H1231" s="131"/>
      <c r="I1231" s="131"/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</row>
    <row r="1232" spans="1:62" ht="12.75">
      <c r="A1232" s="131"/>
      <c r="B1232" s="131"/>
      <c r="C1232" s="131"/>
      <c r="D1232" s="131"/>
      <c r="E1232" s="131"/>
      <c r="F1232" s="131"/>
      <c r="G1232" s="131"/>
      <c r="H1232" s="131"/>
      <c r="I1232" s="131"/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</row>
    <row r="1233" spans="1:62" ht="12.75">
      <c r="A1233" s="131"/>
      <c r="B1233" s="131"/>
      <c r="C1233" s="131"/>
      <c r="D1233" s="131"/>
      <c r="E1233" s="131"/>
      <c r="F1233" s="131"/>
      <c r="G1233" s="131"/>
      <c r="H1233" s="131"/>
      <c r="I1233" s="131"/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</row>
    <row r="1234" spans="1:62" ht="12.75">
      <c r="A1234" s="131"/>
      <c r="B1234" s="131"/>
      <c r="C1234" s="131"/>
      <c r="D1234" s="131"/>
      <c r="E1234" s="131"/>
      <c r="F1234" s="131"/>
      <c r="G1234" s="131"/>
      <c r="H1234" s="131"/>
      <c r="I1234" s="131"/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</row>
    <row r="1235" spans="1:62" ht="12.75">
      <c r="A1235" s="131"/>
      <c r="B1235" s="131"/>
      <c r="C1235" s="131"/>
      <c r="D1235" s="131"/>
      <c r="E1235" s="131"/>
      <c r="F1235" s="131"/>
      <c r="G1235" s="131"/>
      <c r="H1235" s="131"/>
      <c r="I1235" s="131"/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</row>
    <row r="1236" spans="1:62" ht="12.75">
      <c r="A1236" s="131"/>
      <c r="B1236" s="131"/>
      <c r="C1236" s="131"/>
      <c r="D1236" s="131"/>
      <c r="E1236" s="131"/>
      <c r="F1236" s="131"/>
      <c r="G1236" s="131"/>
      <c r="H1236" s="131"/>
      <c r="I1236" s="131"/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</row>
    <row r="1237" spans="1:62" ht="12.75">
      <c r="A1237" s="131"/>
      <c r="B1237" s="131"/>
      <c r="C1237" s="131"/>
      <c r="D1237" s="131"/>
      <c r="E1237" s="131"/>
      <c r="F1237" s="131"/>
      <c r="G1237" s="131"/>
      <c r="H1237" s="131"/>
      <c r="I1237" s="131"/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</row>
    <row r="1238" spans="1:62" ht="12.75">
      <c r="A1238" s="131"/>
      <c r="B1238" s="131"/>
      <c r="C1238" s="131"/>
      <c r="D1238" s="131"/>
      <c r="E1238" s="131"/>
      <c r="F1238" s="131"/>
      <c r="G1238" s="131"/>
      <c r="H1238" s="131"/>
      <c r="I1238" s="131"/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</row>
    <row r="1239" spans="1:62" ht="12.75">
      <c r="A1239" s="131"/>
      <c r="B1239" s="131"/>
      <c r="C1239" s="131"/>
      <c r="D1239" s="131"/>
      <c r="E1239" s="131"/>
      <c r="F1239" s="131"/>
      <c r="G1239" s="131"/>
      <c r="H1239" s="131"/>
      <c r="I1239" s="131"/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</row>
    <row r="1240" spans="1:62" ht="12.75">
      <c r="A1240" s="131"/>
      <c r="B1240" s="131"/>
      <c r="C1240" s="131"/>
      <c r="D1240" s="131"/>
      <c r="E1240" s="131"/>
      <c r="F1240" s="131"/>
      <c r="G1240" s="131"/>
      <c r="H1240" s="131"/>
      <c r="I1240" s="131"/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</row>
    <row r="1241" spans="1:62" ht="12.75">
      <c r="A1241" s="131"/>
      <c r="B1241" s="131"/>
      <c r="C1241" s="131"/>
      <c r="D1241" s="131"/>
      <c r="E1241" s="131"/>
      <c r="F1241" s="131"/>
      <c r="G1241" s="131"/>
      <c r="H1241" s="131"/>
      <c r="I1241" s="131"/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</row>
    <row r="1242" spans="1:62" ht="12.75">
      <c r="A1242" s="131"/>
      <c r="B1242" s="131"/>
      <c r="C1242" s="131"/>
      <c r="D1242" s="131"/>
      <c r="E1242" s="131"/>
      <c r="F1242" s="131"/>
      <c r="G1242" s="131"/>
      <c r="H1242" s="131"/>
      <c r="I1242" s="131"/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</row>
    <row r="1243" spans="1:62" ht="12.75">
      <c r="A1243" s="131"/>
      <c r="B1243" s="131"/>
      <c r="C1243" s="131"/>
      <c r="D1243" s="131"/>
      <c r="E1243" s="131"/>
      <c r="F1243" s="131"/>
      <c r="G1243" s="131"/>
      <c r="H1243" s="131"/>
      <c r="I1243" s="131"/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</row>
    <row r="1244" spans="1:62" ht="12.75">
      <c r="A1244" s="131"/>
      <c r="B1244" s="131"/>
      <c r="C1244" s="131"/>
      <c r="D1244" s="131"/>
      <c r="E1244" s="131"/>
      <c r="F1244" s="131"/>
      <c r="G1244" s="131"/>
      <c r="H1244" s="131"/>
      <c r="I1244" s="131"/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</row>
    <row r="1245" spans="1:62" ht="12.75">
      <c r="A1245" s="131"/>
      <c r="B1245" s="131"/>
      <c r="C1245" s="131"/>
      <c r="D1245" s="131"/>
      <c r="E1245" s="131"/>
      <c r="F1245" s="131"/>
      <c r="G1245" s="131"/>
      <c r="H1245" s="131"/>
      <c r="I1245" s="131"/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</row>
    <row r="1246" spans="1:62" ht="12.75">
      <c r="A1246" s="131"/>
      <c r="B1246" s="131"/>
      <c r="C1246" s="131"/>
      <c r="D1246" s="131"/>
      <c r="E1246" s="131"/>
      <c r="F1246" s="131"/>
      <c r="G1246" s="131"/>
      <c r="H1246" s="131"/>
      <c r="I1246" s="131"/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</row>
    <row r="1247" spans="1:62" ht="12.75">
      <c r="A1247" s="131"/>
      <c r="B1247" s="131"/>
      <c r="C1247" s="131"/>
      <c r="D1247" s="131"/>
      <c r="E1247" s="131"/>
      <c r="F1247" s="131"/>
      <c r="G1247" s="131"/>
      <c r="H1247" s="131"/>
      <c r="I1247" s="131"/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</row>
    <row r="1248" spans="1:62" ht="12.75">
      <c r="A1248" s="131"/>
      <c r="B1248" s="131"/>
      <c r="C1248" s="131"/>
      <c r="D1248" s="131"/>
      <c r="E1248" s="131"/>
      <c r="F1248" s="131"/>
      <c r="G1248" s="131"/>
      <c r="H1248" s="131"/>
      <c r="I1248" s="131"/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</row>
    <row r="1249" spans="1:62" ht="12.75">
      <c r="A1249" s="131"/>
      <c r="B1249" s="131"/>
      <c r="C1249" s="131"/>
      <c r="D1249" s="131"/>
      <c r="E1249" s="131"/>
      <c r="F1249" s="131"/>
      <c r="G1249" s="131"/>
      <c r="H1249" s="131"/>
      <c r="I1249" s="131"/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</row>
    <row r="1250" spans="1:62" ht="12.75">
      <c r="A1250" s="131"/>
      <c r="B1250" s="131"/>
      <c r="C1250" s="131"/>
      <c r="D1250" s="131"/>
      <c r="E1250" s="131"/>
      <c r="F1250" s="131"/>
      <c r="G1250" s="131"/>
      <c r="H1250" s="131"/>
      <c r="I1250" s="131"/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</row>
    <row r="1251" spans="1:62" ht="12.75">
      <c r="A1251" s="131"/>
      <c r="B1251" s="131"/>
      <c r="C1251" s="131"/>
      <c r="D1251" s="131"/>
      <c r="E1251" s="131"/>
      <c r="F1251" s="131"/>
      <c r="G1251" s="131"/>
      <c r="H1251" s="131"/>
      <c r="I1251" s="131"/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</row>
    <row r="1252" spans="1:62" ht="12.75">
      <c r="A1252" s="131"/>
      <c r="B1252" s="131"/>
      <c r="C1252" s="131"/>
      <c r="D1252" s="131"/>
      <c r="E1252" s="131"/>
      <c r="F1252" s="131"/>
      <c r="G1252" s="131"/>
      <c r="H1252" s="131"/>
      <c r="I1252" s="131"/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</row>
    <row r="1253" spans="1:62" ht="12.75">
      <c r="A1253" s="131"/>
      <c r="B1253" s="131"/>
      <c r="C1253" s="131"/>
      <c r="D1253" s="131"/>
      <c r="E1253" s="131"/>
      <c r="F1253" s="131"/>
      <c r="G1253" s="131"/>
      <c r="H1253" s="131"/>
      <c r="I1253" s="131"/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</row>
    <row r="1254" spans="1:62" ht="12.75">
      <c r="A1254" s="131"/>
      <c r="B1254" s="131"/>
      <c r="C1254" s="131"/>
      <c r="D1254" s="131"/>
      <c r="E1254" s="131"/>
      <c r="F1254" s="131"/>
      <c r="G1254" s="131"/>
      <c r="H1254" s="131"/>
      <c r="I1254" s="131"/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</row>
    <row r="1255" spans="1:62" ht="12.75">
      <c r="A1255" s="131"/>
      <c r="B1255" s="131"/>
      <c r="C1255" s="131"/>
      <c r="D1255" s="131"/>
      <c r="E1255" s="131"/>
      <c r="F1255" s="131"/>
      <c r="G1255" s="131"/>
      <c r="H1255" s="131"/>
      <c r="I1255" s="131"/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</row>
    <row r="1256" spans="1:62" ht="12.75">
      <c r="A1256" s="131"/>
      <c r="B1256" s="131"/>
      <c r="C1256" s="131"/>
      <c r="D1256" s="131"/>
      <c r="E1256" s="131"/>
      <c r="F1256" s="131"/>
      <c r="G1256" s="131"/>
      <c r="H1256" s="131"/>
      <c r="I1256" s="131"/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</row>
    <row r="1257" spans="1:62" ht="12.75">
      <c r="A1257" s="131"/>
      <c r="B1257" s="131"/>
      <c r="C1257" s="131"/>
      <c r="D1257" s="131"/>
      <c r="E1257" s="131"/>
      <c r="F1257" s="131"/>
      <c r="G1257" s="131"/>
      <c r="H1257" s="131"/>
      <c r="I1257" s="131"/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</row>
    <row r="1258" spans="1:62" ht="12.75">
      <c r="A1258" s="131"/>
      <c r="B1258" s="131"/>
      <c r="C1258" s="131"/>
      <c r="D1258" s="131"/>
      <c r="E1258" s="131"/>
      <c r="F1258" s="131"/>
      <c r="G1258" s="131"/>
      <c r="H1258" s="131"/>
      <c r="I1258" s="131"/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</row>
    <row r="1259" spans="1:62" ht="12.75">
      <c r="A1259" s="131"/>
      <c r="B1259" s="131"/>
      <c r="C1259" s="131"/>
      <c r="D1259" s="131"/>
      <c r="E1259" s="131"/>
      <c r="F1259" s="131"/>
      <c r="G1259" s="131"/>
      <c r="H1259" s="131"/>
      <c r="I1259" s="131"/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</row>
    <row r="1260" spans="1:62" ht="12.75">
      <c r="A1260" s="131"/>
      <c r="B1260" s="131"/>
      <c r="C1260" s="131"/>
      <c r="D1260" s="131"/>
      <c r="E1260" s="131"/>
      <c r="F1260" s="131"/>
      <c r="G1260" s="131"/>
      <c r="H1260" s="131"/>
      <c r="I1260" s="131"/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</row>
    <row r="1261" spans="1:62" ht="12.75">
      <c r="A1261" s="131"/>
      <c r="B1261" s="131"/>
      <c r="C1261" s="131"/>
      <c r="D1261" s="131"/>
      <c r="E1261" s="131"/>
      <c r="F1261" s="131"/>
      <c r="G1261" s="131"/>
      <c r="H1261" s="131"/>
      <c r="I1261" s="131"/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</row>
    <row r="1262" spans="1:62" ht="12.75">
      <c r="A1262" s="131"/>
      <c r="B1262" s="131"/>
      <c r="C1262" s="131"/>
      <c r="D1262" s="131"/>
      <c r="E1262" s="131"/>
      <c r="F1262" s="131"/>
      <c r="G1262" s="131"/>
      <c r="H1262" s="131"/>
      <c r="I1262" s="131"/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</row>
    <row r="1263" spans="1:62" ht="12.75">
      <c r="A1263" s="131"/>
      <c r="B1263" s="131"/>
      <c r="C1263" s="131"/>
      <c r="D1263" s="131"/>
      <c r="E1263" s="131"/>
      <c r="F1263" s="131"/>
      <c r="G1263" s="131"/>
      <c r="H1263" s="131"/>
      <c r="I1263" s="131"/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</row>
    <row r="1264" spans="1:62" ht="12.75">
      <c r="A1264" s="131"/>
      <c r="B1264" s="131"/>
      <c r="C1264" s="131"/>
      <c r="D1264" s="131"/>
      <c r="E1264" s="131"/>
      <c r="F1264" s="131"/>
      <c r="G1264" s="131"/>
      <c r="H1264" s="131"/>
      <c r="I1264" s="131"/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</row>
    <row r="1265" spans="1:62" ht="12.75">
      <c r="A1265" s="131"/>
      <c r="B1265" s="131"/>
      <c r="C1265" s="131"/>
      <c r="D1265" s="131"/>
      <c r="E1265" s="131"/>
      <c r="F1265" s="131"/>
      <c r="G1265" s="131"/>
      <c r="H1265" s="131"/>
      <c r="I1265" s="131"/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</row>
    <row r="1266" spans="1:62" ht="12.75">
      <c r="A1266" s="131"/>
      <c r="B1266" s="131"/>
      <c r="C1266" s="131"/>
      <c r="D1266" s="131"/>
      <c r="E1266" s="131"/>
      <c r="F1266" s="131"/>
      <c r="G1266" s="131"/>
      <c r="H1266" s="131"/>
      <c r="I1266" s="131"/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</row>
    <row r="1267" spans="1:62" ht="12.75">
      <c r="A1267" s="131"/>
      <c r="B1267" s="131"/>
      <c r="C1267" s="131"/>
      <c r="D1267" s="131"/>
      <c r="E1267" s="131"/>
      <c r="F1267" s="131"/>
      <c r="G1267" s="131"/>
      <c r="H1267" s="131"/>
      <c r="I1267" s="131"/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</row>
    <row r="1268" spans="1:62" ht="12.75">
      <c r="A1268" s="131"/>
      <c r="B1268" s="131"/>
      <c r="C1268" s="131"/>
      <c r="D1268" s="131"/>
      <c r="E1268" s="131"/>
      <c r="F1268" s="131"/>
      <c r="G1268" s="131"/>
      <c r="H1268" s="131"/>
      <c r="I1268" s="131"/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</row>
    <row r="1269" spans="1:62" ht="12.75">
      <c r="A1269" s="131"/>
      <c r="B1269" s="131"/>
      <c r="C1269" s="131"/>
      <c r="D1269" s="131"/>
      <c r="E1269" s="131"/>
      <c r="F1269" s="131"/>
      <c r="G1269" s="131"/>
      <c r="H1269" s="131"/>
      <c r="I1269" s="131"/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</row>
    <row r="1270" spans="1:62" ht="12.75">
      <c r="A1270" s="131"/>
      <c r="B1270" s="131"/>
      <c r="C1270" s="131"/>
      <c r="D1270" s="131"/>
      <c r="E1270" s="131"/>
      <c r="F1270" s="131"/>
      <c r="G1270" s="131"/>
      <c r="H1270" s="131"/>
      <c r="I1270" s="131"/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</row>
    <row r="1271" spans="1:62" ht="12.75">
      <c r="A1271" s="131"/>
      <c r="B1271" s="131"/>
      <c r="C1271" s="131"/>
      <c r="D1271" s="131"/>
      <c r="E1271" s="131"/>
      <c r="F1271" s="131"/>
      <c r="G1271" s="131"/>
      <c r="H1271" s="131"/>
      <c r="I1271" s="131"/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</row>
    <row r="1272" spans="1:62" ht="12.75">
      <c r="A1272" s="131"/>
      <c r="B1272" s="131"/>
      <c r="C1272" s="131"/>
      <c r="D1272" s="131"/>
      <c r="E1272" s="131"/>
      <c r="F1272" s="131"/>
      <c r="G1272" s="131"/>
      <c r="H1272" s="131"/>
      <c r="I1272" s="131"/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</row>
    <row r="1273" spans="1:62" ht="12.75">
      <c r="A1273" s="131"/>
      <c r="B1273" s="131"/>
      <c r="C1273" s="131"/>
      <c r="D1273" s="131"/>
      <c r="E1273" s="131"/>
      <c r="F1273" s="131"/>
      <c r="G1273" s="131"/>
      <c r="H1273" s="131"/>
      <c r="I1273" s="131"/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</row>
    <row r="1274" spans="1:62" ht="12.75">
      <c r="A1274" s="131"/>
      <c r="B1274" s="131"/>
      <c r="C1274" s="131"/>
      <c r="D1274" s="131"/>
      <c r="E1274" s="131"/>
      <c r="F1274" s="131"/>
      <c r="G1274" s="131"/>
      <c r="H1274" s="131"/>
      <c r="I1274" s="131"/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</row>
    <row r="1275" spans="1:62" ht="12.75">
      <c r="A1275" s="131"/>
      <c r="B1275" s="131"/>
      <c r="C1275" s="131"/>
      <c r="D1275" s="131"/>
      <c r="E1275" s="131"/>
      <c r="F1275" s="131"/>
      <c r="G1275" s="131"/>
      <c r="H1275" s="131"/>
      <c r="I1275" s="131"/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</row>
    <row r="1276" spans="1:62" ht="12.75">
      <c r="A1276" s="131"/>
      <c r="B1276" s="131"/>
      <c r="C1276" s="131"/>
      <c r="D1276" s="131"/>
      <c r="E1276" s="131"/>
      <c r="F1276" s="131"/>
      <c r="G1276" s="131"/>
      <c r="H1276" s="131"/>
      <c r="I1276" s="131"/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</row>
    <row r="1277" spans="1:62" ht="12.75">
      <c r="A1277" s="131"/>
      <c r="B1277" s="131"/>
      <c r="C1277" s="131"/>
      <c r="D1277" s="131"/>
      <c r="E1277" s="131"/>
      <c r="F1277" s="131"/>
      <c r="G1277" s="131"/>
      <c r="H1277" s="131"/>
      <c r="I1277" s="131"/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</row>
    <row r="1278" spans="1:62" ht="12.75">
      <c r="A1278" s="131"/>
      <c r="B1278" s="131"/>
      <c r="C1278" s="131"/>
      <c r="D1278" s="131"/>
      <c r="E1278" s="131"/>
      <c r="F1278" s="131"/>
      <c r="G1278" s="131"/>
      <c r="H1278" s="131"/>
      <c r="I1278" s="131"/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</row>
    <row r="1279" spans="1:62" ht="12.75">
      <c r="A1279" s="131"/>
      <c r="B1279" s="131"/>
      <c r="C1279" s="131"/>
      <c r="D1279" s="131"/>
      <c r="E1279" s="131"/>
      <c r="F1279" s="131"/>
      <c r="G1279" s="131"/>
      <c r="H1279" s="131"/>
      <c r="I1279" s="131"/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</row>
    <row r="1280" spans="1:62" ht="12.75">
      <c r="A1280" s="131"/>
      <c r="B1280" s="131"/>
      <c r="C1280" s="131"/>
      <c r="D1280" s="131"/>
      <c r="E1280" s="131"/>
      <c r="F1280" s="131"/>
      <c r="G1280" s="131"/>
      <c r="H1280" s="131"/>
      <c r="I1280" s="131"/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</row>
    <row r="1281" spans="1:62" ht="12.75">
      <c r="A1281" s="131"/>
      <c r="B1281" s="131"/>
      <c r="C1281" s="131"/>
      <c r="D1281" s="131"/>
      <c r="E1281" s="131"/>
      <c r="F1281" s="131"/>
      <c r="G1281" s="131"/>
      <c r="H1281" s="131"/>
      <c r="I1281" s="131"/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</row>
    <row r="1282" spans="1:62" ht="12.75">
      <c r="A1282" s="131"/>
      <c r="B1282" s="131"/>
      <c r="C1282" s="131"/>
      <c r="D1282" s="131"/>
      <c r="E1282" s="131"/>
      <c r="F1282" s="131"/>
      <c r="G1282" s="131"/>
      <c r="H1282" s="131"/>
      <c r="I1282" s="131"/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</row>
    <row r="1283" spans="1:62" ht="12.75">
      <c r="A1283" s="131"/>
      <c r="B1283" s="131"/>
      <c r="C1283" s="131"/>
      <c r="D1283" s="131"/>
      <c r="E1283" s="131"/>
      <c r="F1283" s="131"/>
      <c r="G1283" s="131"/>
      <c r="H1283" s="131"/>
      <c r="I1283" s="131"/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</row>
    <row r="1284" spans="1:62" ht="12.75">
      <c r="A1284" s="131"/>
      <c r="B1284" s="131"/>
      <c r="C1284" s="131"/>
      <c r="D1284" s="131"/>
      <c r="E1284" s="131"/>
      <c r="F1284" s="131"/>
      <c r="G1284" s="131"/>
      <c r="H1284" s="131"/>
      <c r="I1284" s="131"/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</row>
    <row r="1285" spans="1:62" ht="12.75">
      <c r="A1285" s="131"/>
      <c r="B1285" s="131"/>
      <c r="C1285" s="131"/>
      <c r="D1285" s="131"/>
      <c r="E1285" s="131"/>
      <c r="F1285" s="131"/>
      <c r="G1285" s="131"/>
      <c r="H1285" s="131"/>
      <c r="I1285" s="131"/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</row>
    <row r="1286" spans="1:62" ht="12.75">
      <c r="A1286" s="131"/>
      <c r="B1286" s="131"/>
      <c r="C1286" s="131"/>
      <c r="D1286" s="131"/>
      <c r="E1286" s="131"/>
      <c r="F1286" s="131"/>
      <c r="G1286" s="131"/>
      <c r="H1286" s="131"/>
      <c r="I1286" s="131"/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</row>
    <row r="1287" spans="1:62" ht="12.75">
      <c r="A1287" s="131"/>
      <c r="B1287" s="131"/>
      <c r="C1287" s="131"/>
      <c r="D1287" s="131"/>
      <c r="E1287" s="131"/>
      <c r="F1287" s="131"/>
      <c r="G1287" s="131"/>
      <c r="H1287" s="131"/>
      <c r="I1287" s="131"/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</row>
    <row r="1288" spans="1:62" ht="12.75">
      <c r="A1288" s="131"/>
      <c r="B1288" s="131"/>
      <c r="C1288" s="131"/>
      <c r="D1288" s="131"/>
      <c r="E1288" s="131"/>
      <c r="F1288" s="131"/>
      <c r="G1288" s="131"/>
      <c r="H1288" s="131"/>
      <c r="I1288" s="131"/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</row>
    <row r="1289" spans="1:62" ht="12.75">
      <c r="A1289" s="131"/>
      <c r="B1289" s="131"/>
      <c r="C1289" s="131"/>
      <c r="D1289" s="131"/>
      <c r="E1289" s="131"/>
      <c r="F1289" s="131"/>
      <c r="G1289" s="131"/>
      <c r="H1289" s="131"/>
      <c r="I1289" s="131"/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</row>
    <row r="1290" spans="1:62" ht="12.75">
      <c r="A1290" s="131"/>
      <c r="B1290" s="131"/>
      <c r="C1290" s="131"/>
      <c r="D1290" s="131"/>
      <c r="E1290" s="131"/>
      <c r="F1290" s="131"/>
      <c r="G1290" s="131"/>
      <c r="H1290" s="131"/>
      <c r="I1290" s="131"/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</row>
    <row r="1291" spans="1:62" ht="12.75">
      <c r="A1291" s="131"/>
      <c r="B1291" s="131"/>
      <c r="C1291" s="131"/>
      <c r="D1291" s="131"/>
      <c r="E1291" s="131"/>
      <c r="F1291" s="131"/>
      <c r="G1291" s="131"/>
      <c r="H1291" s="131"/>
      <c r="I1291" s="131"/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</row>
    <row r="1292" spans="1:62" ht="12.75">
      <c r="A1292" s="131"/>
      <c r="B1292" s="131"/>
      <c r="C1292" s="131"/>
      <c r="D1292" s="131"/>
      <c r="E1292" s="131"/>
      <c r="F1292" s="131"/>
      <c r="G1292" s="131"/>
      <c r="H1292" s="131"/>
      <c r="I1292" s="131"/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</row>
    <row r="1293" spans="1:62" ht="12.75">
      <c r="A1293" s="131"/>
      <c r="B1293" s="131"/>
      <c r="C1293" s="131"/>
      <c r="D1293" s="131"/>
      <c r="E1293" s="131"/>
      <c r="F1293" s="131"/>
      <c r="G1293" s="131"/>
      <c r="H1293" s="131"/>
      <c r="I1293" s="131"/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</row>
    <row r="1294" spans="1:62" ht="12.75">
      <c r="A1294" s="131"/>
      <c r="B1294" s="131"/>
      <c r="C1294" s="131"/>
      <c r="D1294" s="131"/>
      <c r="E1294" s="131"/>
      <c r="F1294" s="131"/>
      <c r="G1294" s="131"/>
      <c r="H1294" s="131"/>
      <c r="I1294" s="131"/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</row>
    <row r="1295" spans="1:62" ht="12.75">
      <c r="A1295" s="131"/>
      <c r="B1295" s="131"/>
      <c r="C1295" s="131"/>
      <c r="D1295" s="131"/>
      <c r="E1295" s="131"/>
      <c r="F1295" s="131"/>
      <c r="G1295" s="131"/>
      <c r="H1295" s="131"/>
      <c r="I1295" s="131"/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</row>
    <row r="1296" spans="1:62" ht="12.75">
      <c r="A1296" s="131"/>
      <c r="B1296" s="131"/>
      <c r="C1296" s="131"/>
      <c r="D1296" s="131"/>
      <c r="E1296" s="131"/>
      <c r="F1296" s="131"/>
      <c r="G1296" s="131"/>
      <c r="H1296" s="131"/>
      <c r="I1296" s="131"/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</row>
    <row r="1297" spans="1:62" ht="12.75">
      <c r="A1297" s="131"/>
      <c r="B1297" s="131"/>
      <c r="C1297" s="131"/>
      <c r="D1297" s="131"/>
      <c r="E1297" s="131"/>
      <c r="F1297" s="131"/>
      <c r="G1297" s="131"/>
      <c r="H1297" s="131"/>
      <c r="I1297" s="131"/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</row>
    <row r="1298" spans="1:62" ht="12.75">
      <c r="A1298" s="131"/>
      <c r="B1298" s="131"/>
      <c r="C1298" s="131"/>
      <c r="D1298" s="131"/>
      <c r="E1298" s="131"/>
      <c r="F1298" s="131"/>
      <c r="G1298" s="131"/>
      <c r="H1298" s="131"/>
      <c r="I1298" s="131"/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</row>
    <row r="1299" spans="1:62" ht="12.75">
      <c r="A1299" s="131"/>
      <c r="B1299" s="131"/>
      <c r="C1299" s="131"/>
      <c r="D1299" s="131"/>
      <c r="E1299" s="131"/>
      <c r="F1299" s="131"/>
      <c r="G1299" s="131"/>
      <c r="H1299" s="131"/>
      <c r="I1299" s="131"/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</row>
    <row r="1300" spans="1:62" ht="12.75">
      <c r="A1300" s="131"/>
      <c r="B1300" s="131"/>
      <c r="C1300" s="131"/>
      <c r="D1300" s="131"/>
      <c r="E1300" s="131"/>
      <c r="F1300" s="131"/>
      <c r="G1300" s="131"/>
      <c r="H1300" s="131"/>
      <c r="I1300" s="131"/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</row>
    <row r="1301" spans="1:62" ht="12.75">
      <c r="A1301" s="131"/>
      <c r="B1301" s="131"/>
      <c r="C1301" s="131"/>
      <c r="D1301" s="131"/>
      <c r="E1301" s="131"/>
      <c r="F1301" s="131"/>
      <c r="G1301" s="131"/>
      <c r="H1301" s="131"/>
      <c r="I1301" s="131"/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</row>
    <row r="1302" spans="1:62" ht="12.75">
      <c r="A1302" s="131"/>
      <c r="B1302" s="131"/>
      <c r="C1302" s="131"/>
      <c r="D1302" s="131"/>
      <c r="E1302" s="131"/>
      <c r="F1302" s="131"/>
      <c r="G1302" s="131"/>
      <c r="H1302" s="131"/>
      <c r="I1302" s="131"/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</row>
    <row r="1303" spans="1:62" ht="12.75">
      <c r="A1303" s="131"/>
      <c r="B1303" s="131"/>
      <c r="C1303" s="131"/>
      <c r="D1303" s="131"/>
      <c r="E1303" s="131"/>
      <c r="F1303" s="131"/>
      <c r="G1303" s="131"/>
      <c r="H1303" s="131"/>
      <c r="I1303" s="131"/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</row>
    <row r="1304" spans="1:62" ht="12.75">
      <c r="A1304" s="131"/>
      <c r="B1304" s="131"/>
      <c r="C1304" s="131"/>
      <c r="D1304" s="131"/>
      <c r="E1304" s="131"/>
      <c r="F1304" s="131"/>
      <c r="G1304" s="131"/>
      <c r="H1304" s="131"/>
      <c r="I1304" s="131"/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</row>
    <row r="1305" spans="1:62" ht="12.75">
      <c r="A1305" s="131"/>
      <c r="B1305" s="131"/>
      <c r="C1305" s="131"/>
      <c r="D1305" s="131"/>
      <c r="E1305" s="131"/>
      <c r="F1305" s="131"/>
      <c r="G1305" s="131"/>
      <c r="H1305" s="131"/>
      <c r="I1305" s="131"/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</row>
    <row r="1306" spans="1:62" ht="12.75">
      <c r="A1306" s="131"/>
      <c r="B1306" s="131"/>
      <c r="C1306" s="131"/>
      <c r="D1306" s="131"/>
      <c r="E1306" s="131"/>
      <c r="F1306" s="131"/>
      <c r="G1306" s="131"/>
      <c r="H1306" s="131"/>
      <c r="I1306" s="131"/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</row>
    <row r="1307" spans="1:62" ht="12.75">
      <c r="A1307" s="131"/>
      <c r="B1307" s="131"/>
      <c r="C1307" s="131"/>
      <c r="D1307" s="131"/>
      <c r="E1307" s="131"/>
      <c r="F1307" s="131"/>
      <c r="G1307" s="131"/>
      <c r="H1307" s="131"/>
      <c r="I1307" s="131"/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</row>
    <row r="1308" spans="1:62" ht="12.75">
      <c r="A1308" s="131"/>
      <c r="B1308" s="131"/>
      <c r="C1308" s="131"/>
      <c r="D1308" s="131"/>
      <c r="E1308" s="131"/>
      <c r="F1308" s="131"/>
      <c r="G1308" s="131"/>
      <c r="H1308" s="131"/>
      <c r="I1308" s="131"/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</row>
    <row r="1309" spans="1:62" ht="12.75">
      <c r="A1309" s="131"/>
      <c r="B1309" s="131"/>
      <c r="C1309" s="131"/>
      <c r="D1309" s="131"/>
      <c r="E1309" s="131"/>
      <c r="F1309" s="131"/>
      <c r="G1309" s="131"/>
      <c r="H1309" s="131"/>
      <c r="I1309" s="131"/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</row>
    <row r="1310" spans="1:62" ht="12.75">
      <c r="A1310" s="131"/>
      <c r="B1310" s="131"/>
      <c r="C1310" s="131"/>
      <c r="D1310" s="131"/>
      <c r="E1310" s="131"/>
      <c r="F1310" s="131"/>
      <c r="G1310" s="131"/>
      <c r="H1310" s="131"/>
      <c r="I1310" s="131"/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</row>
    <row r="1311" spans="1:62" ht="12.75">
      <c r="A1311" s="131"/>
      <c r="B1311" s="131"/>
      <c r="C1311" s="131"/>
      <c r="D1311" s="131"/>
      <c r="E1311" s="131"/>
      <c r="F1311" s="131"/>
      <c r="G1311" s="131"/>
      <c r="H1311" s="131"/>
      <c r="I1311" s="131"/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</row>
    <row r="1312" spans="1:62" ht="12.75">
      <c r="A1312" s="131"/>
      <c r="B1312" s="131"/>
      <c r="C1312" s="131"/>
      <c r="D1312" s="131"/>
      <c r="E1312" s="131"/>
      <c r="F1312" s="131"/>
      <c r="G1312" s="131"/>
      <c r="H1312" s="131"/>
      <c r="I1312" s="131"/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</row>
    <row r="1313" spans="1:62" ht="12.75">
      <c r="A1313" s="131"/>
      <c r="B1313" s="131"/>
      <c r="C1313" s="131"/>
      <c r="D1313" s="131"/>
      <c r="E1313" s="131"/>
      <c r="F1313" s="131"/>
      <c r="G1313" s="131"/>
      <c r="H1313" s="131"/>
      <c r="I1313" s="131"/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</row>
    <row r="1314" spans="1:62" ht="12.75">
      <c r="A1314" s="131"/>
      <c r="B1314" s="131"/>
      <c r="C1314" s="131"/>
      <c r="D1314" s="131"/>
      <c r="E1314" s="131"/>
      <c r="F1314" s="131"/>
      <c r="G1314" s="131"/>
      <c r="H1314" s="131"/>
      <c r="I1314" s="131"/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</row>
    <row r="1315" spans="1:62" ht="12.75">
      <c r="A1315" s="131"/>
      <c r="B1315" s="131"/>
      <c r="C1315" s="131"/>
      <c r="D1315" s="131"/>
      <c r="E1315" s="131"/>
      <c r="F1315" s="131"/>
      <c r="G1315" s="131"/>
      <c r="H1315" s="131"/>
      <c r="I1315" s="131"/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</row>
    <row r="1316" spans="1:62" ht="12.75">
      <c r="A1316" s="131"/>
      <c r="B1316" s="131"/>
      <c r="C1316" s="131"/>
      <c r="D1316" s="131"/>
      <c r="E1316" s="131"/>
      <c r="F1316" s="131"/>
      <c r="G1316" s="131"/>
      <c r="H1316" s="131"/>
      <c r="I1316" s="131"/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</row>
    <row r="1317" spans="1:62" ht="12.75">
      <c r="A1317" s="131"/>
      <c r="B1317" s="131"/>
      <c r="C1317" s="131"/>
      <c r="D1317" s="131"/>
      <c r="E1317" s="131"/>
      <c r="F1317" s="131"/>
      <c r="G1317" s="131"/>
      <c r="H1317" s="131"/>
      <c r="I1317" s="131"/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</row>
    <row r="1318" spans="1:62" ht="12.75">
      <c r="A1318" s="131"/>
      <c r="B1318" s="131"/>
      <c r="C1318" s="131"/>
      <c r="D1318" s="131"/>
      <c r="E1318" s="131"/>
      <c r="F1318" s="131"/>
      <c r="G1318" s="131"/>
      <c r="H1318" s="131"/>
      <c r="I1318" s="131"/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</row>
    <row r="1319" spans="1:62" ht="12.75">
      <c r="A1319" s="131"/>
      <c r="B1319" s="131"/>
      <c r="C1319" s="131"/>
      <c r="D1319" s="131"/>
      <c r="E1319" s="131"/>
      <c r="F1319" s="131"/>
      <c r="G1319" s="131"/>
      <c r="H1319" s="131"/>
      <c r="I1319" s="131"/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</row>
    <row r="1320" spans="1:62" ht="12.75">
      <c r="A1320" s="131"/>
      <c r="B1320" s="131"/>
      <c r="C1320" s="131"/>
      <c r="D1320" s="131"/>
      <c r="E1320" s="131"/>
      <c r="F1320" s="131"/>
      <c r="G1320" s="131"/>
      <c r="H1320" s="131"/>
      <c r="I1320" s="131"/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</row>
    <row r="1321" spans="1:62" ht="12.75">
      <c r="A1321" s="131"/>
      <c r="B1321" s="131"/>
      <c r="C1321" s="131"/>
      <c r="D1321" s="131"/>
      <c r="E1321" s="131"/>
      <c r="F1321" s="131"/>
      <c r="G1321" s="131"/>
      <c r="H1321" s="131"/>
      <c r="I1321" s="131"/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</row>
    <row r="1322" spans="1:62" ht="12.75">
      <c r="A1322" s="131"/>
      <c r="B1322" s="131"/>
      <c r="C1322" s="131"/>
      <c r="D1322" s="131"/>
      <c r="E1322" s="131"/>
      <c r="F1322" s="131"/>
      <c r="G1322" s="131"/>
      <c r="H1322" s="131"/>
      <c r="I1322" s="131"/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</row>
    <row r="1323" spans="1:62" ht="12.75">
      <c r="A1323" s="131"/>
      <c r="B1323" s="131"/>
      <c r="C1323" s="131"/>
      <c r="D1323" s="131"/>
      <c r="E1323" s="131"/>
      <c r="F1323" s="131"/>
      <c r="G1323" s="131"/>
      <c r="H1323" s="131"/>
      <c r="I1323" s="131"/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</row>
    <row r="1324" spans="1:62" ht="12.75">
      <c r="A1324" s="131"/>
      <c r="B1324" s="131"/>
      <c r="C1324" s="131"/>
      <c r="D1324" s="131"/>
      <c r="E1324" s="131"/>
      <c r="F1324" s="131"/>
      <c r="G1324" s="131"/>
      <c r="H1324" s="131"/>
      <c r="I1324" s="131"/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</row>
    <row r="1325" spans="1:62" ht="12.75">
      <c r="A1325" s="131"/>
      <c r="B1325" s="131"/>
      <c r="C1325" s="131"/>
      <c r="D1325" s="131"/>
      <c r="E1325" s="131"/>
      <c r="F1325" s="131"/>
      <c r="G1325" s="131"/>
      <c r="H1325" s="131"/>
      <c r="I1325" s="131"/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</row>
    <row r="1326" spans="1:62" ht="12.75">
      <c r="A1326" s="131"/>
      <c r="B1326" s="131"/>
      <c r="C1326" s="131"/>
      <c r="D1326" s="131"/>
      <c r="E1326" s="131"/>
      <c r="F1326" s="131"/>
      <c r="G1326" s="131"/>
      <c r="H1326" s="131"/>
      <c r="I1326" s="131"/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</row>
    <row r="1327" spans="1:62" ht="12.75">
      <c r="A1327" s="131"/>
      <c r="B1327" s="131"/>
      <c r="C1327" s="131"/>
      <c r="D1327" s="131"/>
      <c r="E1327" s="131"/>
      <c r="F1327" s="131"/>
      <c r="G1327" s="131"/>
      <c r="H1327" s="131"/>
      <c r="I1327" s="131"/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</row>
    <row r="1328" spans="1:62" ht="12.75">
      <c r="A1328" s="131"/>
      <c r="B1328" s="131"/>
      <c r="C1328" s="131"/>
      <c r="D1328" s="131"/>
      <c r="E1328" s="131"/>
      <c r="F1328" s="131"/>
      <c r="G1328" s="131"/>
      <c r="H1328" s="131"/>
      <c r="I1328" s="131"/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</row>
    <row r="1329" spans="1:62" ht="12.75">
      <c r="A1329" s="131"/>
      <c r="B1329" s="131"/>
      <c r="C1329" s="131"/>
      <c r="D1329" s="131"/>
      <c r="E1329" s="131"/>
      <c r="F1329" s="131"/>
      <c r="G1329" s="131"/>
      <c r="H1329" s="131"/>
      <c r="I1329" s="131"/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</row>
    <row r="1330" spans="1:62" ht="12.75">
      <c r="A1330" s="131"/>
      <c r="B1330" s="131"/>
      <c r="C1330" s="131"/>
      <c r="D1330" s="131"/>
      <c r="E1330" s="131"/>
      <c r="F1330" s="131"/>
      <c r="G1330" s="131"/>
      <c r="H1330" s="131"/>
      <c r="I1330" s="131"/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</row>
    <row r="1331" spans="1:62" ht="12.75">
      <c r="A1331" s="131"/>
      <c r="B1331" s="131"/>
      <c r="C1331" s="131"/>
      <c r="D1331" s="131"/>
      <c r="E1331" s="131"/>
      <c r="F1331" s="131"/>
      <c r="G1331" s="131"/>
      <c r="H1331" s="131"/>
      <c r="I1331" s="131"/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</row>
    <row r="1332" spans="1:62" ht="12.75">
      <c r="A1332" s="131"/>
      <c r="B1332" s="131"/>
      <c r="C1332" s="131"/>
      <c r="D1332" s="131"/>
      <c r="E1332" s="131"/>
      <c r="F1332" s="131"/>
      <c r="G1332" s="131"/>
      <c r="H1332" s="131"/>
      <c r="I1332" s="131"/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</row>
    <row r="1333" spans="1:62" ht="12.75">
      <c r="A1333" s="131"/>
      <c r="B1333" s="131"/>
      <c r="C1333" s="131"/>
      <c r="D1333" s="131"/>
      <c r="E1333" s="131"/>
      <c r="F1333" s="131"/>
      <c r="G1333" s="131"/>
      <c r="H1333" s="131"/>
      <c r="I1333" s="131"/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</row>
    <row r="1334" spans="1:62" ht="12.75">
      <c r="A1334" s="131"/>
      <c r="B1334" s="131"/>
      <c r="C1334" s="131"/>
      <c r="D1334" s="131"/>
      <c r="E1334" s="131"/>
      <c r="F1334" s="131"/>
      <c r="G1334" s="131"/>
      <c r="H1334" s="131"/>
      <c r="I1334" s="131"/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</row>
    <row r="1335" spans="1:62" ht="12.75">
      <c r="A1335" s="131"/>
      <c r="B1335" s="131"/>
      <c r="C1335" s="131"/>
      <c r="D1335" s="131"/>
      <c r="E1335" s="131"/>
      <c r="F1335" s="131"/>
      <c r="G1335" s="131"/>
      <c r="H1335" s="131"/>
      <c r="I1335" s="131"/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</row>
    <row r="1336" spans="1:62" ht="12.75">
      <c r="A1336" s="131"/>
      <c r="B1336" s="131"/>
      <c r="C1336" s="131"/>
      <c r="D1336" s="131"/>
      <c r="E1336" s="131"/>
      <c r="F1336" s="131"/>
      <c r="G1336" s="131"/>
      <c r="H1336" s="131"/>
      <c r="I1336" s="131"/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</row>
    <row r="1337" spans="1:62" ht="12.75">
      <c r="A1337" s="131"/>
      <c r="B1337" s="131"/>
      <c r="C1337" s="131"/>
      <c r="D1337" s="131"/>
      <c r="E1337" s="131"/>
      <c r="F1337" s="131"/>
      <c r="G1337" s="131"/>
      <c r="H1337" s="131"/>
      <c r="I1337" s="131"/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</row>
    <row r="1338" spans="1:62" ht="12.75">
      <c r="A1338" s="131"/>
      <c r="B1338" s="131"/>
      <c r="C1338" s="131"/>
      <c r="D1338" s="131"/>
      <c r="E1338" s="131"/>
      <c r="F1338" s="131"/>
      <c r="G1338" s="131"/>
      <c r="H1338" s="131"/>
      <c r="I1338" s="131"/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</row>
    <row r="1339" spans="1:62" ht="12.75">
      <c r="A1339" s="131"/>
      <c r="B1339" s="131"/>
      <c r="C1339" s="131"/>
      <c r="D1339" s="131"/>
      <c r="E1339" s="131"/>
      <c r="F1339" s="131"/>
      <c r="G1339" s="131"/>
      <c r="H1339" s="131"/>
      <c r="I1339" s="131"/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</row>
    <row r="1340" spans="1:62" ht="12.75">
      <c r="A1340" s="131"/>
      <c r="B1340" s="131"/>
      <c r="C1340" s="131"/>
      <c r="D1340" s="131"/>
      <c r="E1340" s="131"/>
      <c r="F1340" s="131"/>
      <c r="G1340" s="131"/>
      <c r="H1340" s="131"/>
      <c r="I1340" s="131"/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</row>
    <row r="1341" spans="1:62" ht="12.75">
      <c r="A1341" s="131"/>
      <c r="B1341" s="131"/>
      <c r="C1341" s="131"/>
      <c r="D1341" s="131"/>
      <c r="E1341" s="131"/>
      <c r="F1341" s="131"/>
      <c r="G1341" s="131"/>
      <c r="H1341" s="131"/>
      <c r="I1341" s="131"/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</row>
    <row r="1342" spans="1:62" ht="12.75">
      <c r="A1342" s="131"/>
      <c r="B1342" s="131"/>
      <c r="C1342" s="131"/>
      <c r="D1342" s="131"/>
      <c r="E1342" s="131"/>
      <c r="F1342" s="131"/>
      <c r="G1342" s="131"/>
      <c r="H1342" s="131"/>
      <c r="I1342" s="131"/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</row>
    <row r="1343" spans="1:62" ht="12.75">
      <c r="A1343" s="131"/>
      <c r="B1343" s="131"/>
      <c r="C1343" s="131"/>
      <c r="D1343" s="131"/>
      <c r="E1343" s="131"/>
      <c r="F1343" s="131"/>
      <c r="G1343" s="131"/>
      <c r="H1343" s="131"/>
      <c r="I1343" s="131"/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</row>
    <row r="1344" spans="1:62" ht="12.75">
      <c r="A1344" s="131"/>
      <c r="B1344" s="131"/>
      <c r="C1344" s="131"/>
      <c r="D1344" s="131"/>
      <c r="E1344" s="131"/>
      <c r="F1344" s="131"/>
      <c r="G1344" s="131"/>
      <c r="H1344" s="131"/>
      <c r="I1344" s="131"/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</row>
    <row r="1345" spans="1:62" ht="12.75">
      <c r="A1345" s="131"/>
      <c r="B1345" s="131"/>
      <c r="C1345" s="131"/>
      <c r="D1345" s="131"/>
      <c r="E1345" s="131"/>
      <c r="F1345" s="131"/>
      <c r="G1345" s="131"/>
      <c r="H1345" s="131"/>
      <c r="I1345" s="131"/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</row>
    <row r="1346" spans="1:62" ht="12.75">
      <c r="A1346" s="131"/>
      <c r="B1346" s="131"/>
      <c r="C1346" s="131"/>
      <c r="D1346" s="131"/>
      <c r="E1346" s="131"/>
      <c r="F1346" s="131"/>
      <c r="G1346" s="131"/>
      <c r="H1346" s="131"/>
      <c r="I1346" s="131"/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</row>
    <row r="1347" spans="1:62" ht="12.75">
      <c r="A1347" s="131"/>
      <c r="B1347" s="131"/>
      <c r="C1347" s="131"/>
      <c r="D1347" s="131"/>
      <c r="E1347" s="131"/>
      <c r="F1347" s="131"/>
      <c r="G1347" s="131"/>
      <c r="H1347" s="131"/>
      <c r="I1347" s="131"/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</row>
    <row r="1348" spans="1:62" ht="12.75">
      <c r="A1348" s="131"/>
      <c r="B1348" s="131"/>
      <c r="C1348" s="131"/>
      <c r="D1348" s="131"/>
      <c r="E1348" s="131"/>
      <c r="F1348" s="131"/>
      <c r="G1348" s="131"/>
      <c r="H1348" s="131"/>
      <c r="I1348" s="131"/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</row>
    <row r="1349" spans="1:62" ht="12.75">
      <c r="A1349" s="131"/>
      <c r="B1349" s="131"/>
      <c r="C1349" s="131"/>
      <c r="D1349" s="131"/>
      <c r="E1349" s="131"/>
      <c r="F1349" s="131"/>
      <c r="G1349" s="131"/>
      <c r="H1349" s="131"/>
      <c r="I1349" s="131"/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</row>
    <row r="1350" spans="1:62" ht="12.75">
      <c r="A1350" s="131"/>
      <c r="B1350" s="131"/>
      <c r="C1350" s="131"/>
      <c r="D1350" s="131"/>
      <c r="E1350" s="131"/>
      <c r="F1350" s="131"/>
      <c r="G1350" s="131"/>
      <c r="H1350" s="131"/>
      <c r="I1350" s="131"/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</row>
    <row r="1351" spans="1:62" ht="12.75">
      <c r="A1351" s="131"/>
      <c r="B1351" s="131"/>
      <c r="C1351" s="131"/>
      <c r="D1351" s="131"/>
      <c r="E1351" s="131"/>
      <c r="F1351" s="131"/>
      <c r="G1351" s="131"/>
      <c r="H1351" s="131"/>
      <c r="I1351" s="131"/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</row>
    <row r="1352" spans="1:62" ht="12.75">
      <c r="A1352" s="131"/>
      <c r="B1352" s="131"/>
      <c r="C1352" s="131"/>
      <c r="D1352" s="131"/>
      <c r="E1352" s="131"/>
      <c r="F1352" s="131"/>
      <c r="G1352" s="131"/>
      <c r="H1352" s="131"/>
      <c r="I1352" s="131"/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</row>
    <row r="1353" spans="1:62" ht="12.75">
      <c r="A1353" s="131"/>
      <c r="B1353" s="131"/>
      <c r="C1353" s="131"/>
      <c r="D1353" s="131"/>
      <c r="E1353" s="131"/>
      <c r="F1353" s="131"/>
      <c r="G1353" s="131"/>
      <c r="H1353" s="131"/>
      <c r="I1353" s="131"/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</row>
    <row r="1354" spans="1:62" ht="12.75">
      <c r="A1354" s="131"/>
      <c r="B1354" s="131"/>
      <c r="C1354" s="131"/>
      <c r="D1354" s="131"/>
      <c r="E1354" s="131"/>
      <c r="F1354" s="131"/>
      <c r="G1354" s="131"/>
      <c r="H1354" s="131"/>
      <c r="I1354" s="131"/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</row>
    <row r="1355" spans="1:62" ht="12.75">
      <c r="A1355" s="131"/>
      <c r="B1355" s="131"/>
      <c r="C1355" s="131"/>
      <c r="D1355" s="131"/>
      <c r="E1355" s="131"/>
      <c r="F1355" s="131"/>
      <c r="G1355" s="131"/>
      <c r="H1355" s="131"/>
      <c r="I1355" s="131"/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</row>
    <row r="1356" spans="1:62" ht="12.75">
      <c r="A1356" s="131"/>
      <c r="B1356" s="131"/>
      <c r="C1356" s="131"/>
      <c r="D1356" s="131"/>
      <c r="E1356" s="131"/>
      <c r="F1356" s="131"/>
      <c r="G1356" s="131"/>
      <c r="H1356" s="131"/>
      <c r="I1356" s="131"/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</row>
    <row r="1357" spans="1:62" ht="12.75">
      <c r="A1357" s="131"/>
      <c r="B1357" s="131"/>
      <c r="C1357" s="131"/>
      <c r="D1357" s="131"/>
      <c r="E1357" s="131"/>
      <c r="F1357" s="131"/>
      <c r="G1357" s="131"/>
      <c r="H1357" s="131"/>
      <c r="I1357" s="131"/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</row>
    <row r="1358" spans="1:62" ht="12.75">
      <c r="A1358" s="131"/>
      <c r="B1358" s="131"/>
      <c r="C1358" s="131"/>
      <c r="D1358" s="131"/>
      <c r="E1358" s="131"/>
      <c r="F1358" s="131"/>
      <c r="G1358" s="131"/>
      <c r="H1358" s="131"/>
      <c r="I1358" s="131"/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</row>
    <row r="1359" spans="1:62" ht="12.75">
      <c r="A1359" s="131"/>
      <c r="B1359" s="131"/>
      <c r="C1359" s="131"/>
      <c r="D1359" s="131"/>
      <c r="E1359" s="131"/>
      <c r="F1359" s="131"/>
      <c r="G1359" s="131"/>
      <c r="H1359" s="131"/>
      <c r="I1359" s="131"/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</row>
    <row r="1360" spans="1:62" ht="12.75">
      <c r="A1360" s="131"/>
      <c r="B1360" s="131"/>
      <c r="C1360" s="131"/>
      <c r="D1360" s="131"/>
      <c r="E1360" s="131"/>
      <c r="F1360" s="131"/>
      <c r="G1360" s="131"/>
      <c r="H1360" s="131"/>
      <c r="I1360" s="131"/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</row>
    <row r="1361" spans="1:62" ht="12.75">
      <c r="A1361" s="131"/>
      <c r="B1361" s="131"/>
      <c r="C1361" s="131"/>
      <c r="D1361" s="131"/>
      <c r="E1361" s="131"/>
      <c r="F1361" s="131"/>
      <c r="G1361" s="131"/>
      <c r="H1361" s="131"/>
      <c r="I1361" s="131"/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</row>
    <row r="1362" spans="1:62" ht="12.75">
      <c r="A1362" s="131"/>
      <c r="B1362" s="131"/>
      <c r="C1362" s="131"/>
      <c r="D1362" s="131"/>
      <c r="E1362" s="131"/>
      <c r="F1362" s="131"/>
      <c r="G1362" s="131"/>
      <c r="H1362" s="131"/>
      <c r="I1362" s="131"/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</row>
    <row r="1363" spans="1:62" ht="12.75">
      <c r="A1363" s="131"/>
      <c r="B1363" s="131"/>
      <c r="C1363" s="131"/>
      <c r="D1363" s="131"/>
      <c r="E1363" s="131"/>
      <c r="F1363" s="131"/>
      <c r="G1363" s="131"/>
      <c r="H1363" s="131"/>
      <c r="I1363" s="131"/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</row>
    <row r="1364" spans="1:62" ht="12.75">
      <c r="A1364" s="131"/>
      <c r="B1364" s="131"/>
      <c r="C1364" s="131"/>
      <c r="D1364" s="131"/>
      <c r="E1364" s="131"/>
      <c r="F1364" s="131"/>
      <c r="G1364" s="131"/>
      <c r="H1364" s="131"/>
      <c r="I1364" s="131"/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</row>
    <row r="1365" spans="1:62" ht="12.75">
      <c r="A1365" s="131"/>
      <c r="B1365" s="131"/>
      <c r="C1365" s="131"/>
      <c r="D1365" s="131"/>
      <c r="E1365" s="131"/>
      <c r="F1365" s="131"/>
      <c r="G1365" s="131"/>
      <c r="H1365" s="131"/>
      <c r="I1365" s="131"/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</row>
    <row r="1366" spans="1:62" ht="12.75">
      <c r="A1366" s="131"/>
      <c r="B1366" s="131"/>
      <c r="C1366" s="131"/>
      <c r="D1366" s="131"/>
      <c r="E1366" s="131"/>
      <c r="F1366" s="131"/>
      <c r="G1366" s="131"/>
      <c r="H1366" s="131"/>
      <c r="I1366" s="131"/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</row>
    <row r="1367" spans="1:62" ht="12.75">
      <c r="A1367" s="131"/>
      <c r="B1367" s="131"/>
      <c r="C1367" s="131"/>
      <c r="D1367" s="131"/>
      <c r="E1367" s="131"/>
      <c r="F1367" s="131"/>
      <c r="G1367" s="131"/>
      <c r="H1367" s="131"/>
      <c r="I1367" s="131"/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</row>
    <row r="1368" spans="1:62" ht="12.75">
      <c r="A1368" s="131"/>
      <c r="B1368" s="131"/>
      <c r="C1368" s="131"/>
      <c r="D1368" s="131"/>
      <c r="E1368" s="131"/>
      <c r="F1368" s="131"/>
      <c r="G1368" s="131"/>
      <c r="H1368" s="131"/>
      <c r="I1368" s="131"/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</row>
    <row r="1369" spans="1:62" ht="12.75">
      <c r="A1369" s="131"/>
      <c r="B1369" s="131"/>
      <c r="C1369" s="131"/>
      <c r="D1369" s="131"/>
      <c r="E1369" s="131"/>
      <c r="F1369" s="131"/>
      <c r="G1369" s="131"/>
      <c r="H1369" s="131"/>
      <c r="I1369" s="131"/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</row>
    <row r="1370" spans="1:62" ht="12.75">
      <c r="A1370" s="131"/>
      <c r="B1370" s="131"/>
      <c r="C1370" s="131"/>
      <c r="D1370" s="131"/>
      <c r="E1370" s="131"/>
      <c r="F1370" s="131"/>
      <c r="G1370" s="131"/>
      <c r="H1370" s="131"/>
      <c r="I1370" s="131"/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</row>
    <row r="1371" spans="1:62" ht="12.75">
      <c r="A1371" s="131"/>
      <c r="B1371" s="131"/>
      <c r="C1371" s="131"/>
      <c r="D1371" s="131"/>
      <c r="E1371" s="131"/>
      <c r="F1371" s="131"/>
      <c r="G1371" s="131"/>
      <c r="H1371" s="131"/>
      <c r="I1371" s="131"/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</row>
    <row r="1372" spans="1:62" ht="12.75">
      <c r="A1372" s="131"/>
      <c r="B1372" s="131"/>
      <c r="C1372" s="131"/>
      <c r="D1372" s="131"/>
      <c r="E1372" s="131"/>
      <c r="F1372" s="131"/>
      <c r="G1372" s="131"/>
      <c r="H1372" s="131"/>
      <c r="I1372" s="131"/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</row>
    <row r="1373" spans="1:62" ht="12.75">
      <c r="A1373" s="131"/>
      <c r="B1373" s="131"/>
      <c r="C1373" s="131"/>
      <c r="D1373" s="131"/>
      <c r="E1373" s="131"/>
      <c r="F1373" s="131"/>
      <c r="G1373" s="131"/>
      <c r="H1373" s="131"/>
      <c r="I1373" s="131"/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</row>
    <row r="1374" spans="1:62" ht="12.75">
      <c r="A1374" s="131"/>
      <c r="B1374" s="131"/>
      <c r="C1374" s="131"/>
      <c r="D1374" s="131"/>
      <c r="E1374" s="131"/>
      <c r="F1374" s="131"/>
      <c r="G1374" s="131"/>
      <c r="H1374" s="131"/>
      <c r="I1374" s="131"/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</row>
    <row r="1375" spans="1:62" ht="12.75">
      <c r="A1375" s="131"/>
      <c r="B1375" s="131"/>
      <c r="C1375" s="131"/>
      <c r="D1375" s="131"/>
      <c r="E1375" s="131"/>
      <c r="F1375" s="131"/>
      <c r="G1375" s="131"/>
      <c r="H1375" s="131"/>
      <c r="I1375" s="131"/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</row>
    <row r="1376" spans="1:62" ht="12.75">
      <c r="A1376" s="131"/>
      <c r="B1376" s="131"/>
      <c r="C1376" s="131"/>
      <c r="D1376" s="131"/>
      <c r="E1376" s="131"/>
      <c r="F1376" s="131"/>
      <c r="G1376" s="131"/>
      <c r="H1376" s="131"/>
      <c r="I1376" s="131"/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</row>
    <row r="1377" spans="1:62" ht="12.75">
      <c r="A1377" s="131"/>
      <c r="B1377" s="131"/>
      <c r="C1377" s="131"/>
      <c r="D1377" s="131"/>
      <c r="E1377" s="131"/>
      <c r="F1377" s="131"/>
      <c r="G1377" s="131"/>
      <c r="H1377" s="131"/>
      <c r="I1377" s="131"/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</row>
    <row r="1378" spans="1:62" ht="12.75">
      <c r="A1378" s="131"/>
      <c r="B1378" s="131"/>
      <c r="C1378" s="131"/>
      <c r="D1378" s="131"/>
      <c r="E1378" s="131"/>
      <c r="F1378" s="131"/>
      <c r="G1378" s="131"/>
      <c r="H1378" s="131"/>
      <c r="I1378" s="131"/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</row>
    <row r="1379" spans="1:62" ht="12.75">
      <c r="A1379" s="131"/>
      <c r="B1379" s="131"/>
      <c r="C1379" s="131"/>
      <c r="D1379" s="131"/>
      <c r="E1379" s="131"/>
      <c r="F1379" s="131"/>
      <c r="G1379" s="131"/>
      <c r="H1379" s="131"/>
      <c r="I1379" s="131"/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</row>
    <row r="1380" spans="1:62" ht="12.75">
      <c r="A1380" s="131"/>
      <c r="B1380" s="131"/>
      <c r="C1380" s="131"/>
      <c r="D1380" s="131"/>
      <c r="E1380" s="131"/>
      <c r="F1380" s="131"/>
      <c r="G1380" s="131"/>
      <c r="H1380" s="131"/>
      <c r="I1380" s="131"/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</row>
    <row r="1381" spans="1:62" ht="12.75">
      <c r="A1381" s="131"/>
      <c r="B1381" s="131"/>
      <c r="C1381" s="131"/>
      <c r="D1381" s="131"/>
      <c r="E1381" s="131"/>
      <c r="F1381" s="131"/>
      <c r="G1381" s="131"/>
      <c r="H1381" s="131"/>
      <c r="I1381" s="131"/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</row>
    <row r="1382" spans="1:62" ht="12.75">
      <c r="A1382" s="131"/>
      <c r="B1382" s="131"/>
      <c r="C1382" s="131"/>
      <c r="D1382" s="131"/>
      <c r="E1382" s="131"/>
      <c r="F1382" s="131"/>
      <c r="G1382" s="131"/>
      <c r="H1382" s="131"/>
      <c r="I1382" s="131"/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</row>
    <row r="1383" spans="1:62" ht="12.75">
      <c r="A1383" s="131"/>
      <c r="B1383" s="131"/>
      <c r="C1383" s="131"/>
      <c r="D1383" s="131"/>
      <c r="E1383" s="131"/>
      <c r="F1383" s="131"/>
      <c r="G1383" s="131"/>
      <c r="H1383" s="131"/>
      <c r="I1383" s="131"/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</row>
    <row r="1384" spans="1:62" ht="12.75">
      <c r="A1384" s="131"/>
      <c r="B1384" s="131"/>
      <c r="C1384" s="131"/>
      <c r="D1384" s="131"/>
      <c r="E1384" s="131"/>
      <c r="F1384" s="131"/>
      <c r="G1384" s="131"/>
      <c r="H1384" s="131"/>
      <c r="I1384" s="131"/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</row>
    <row r="1385" spans="1:62" ht="12.75">
      <c r="A1385" s="131"/>
      <c r="B1385" s="131"/>
      <c r="C1385" s="131"/>
      <c r="D1385" s="131"/>
      <c r="E1385" s="131"/>
      <c r="F1385" s="131"/>
      <c r="G1385" s="131"/>
      <c r="H1385" s="131"/>
      <c r="I1385" s="131"/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</row>
    <row r="1386" spans="1:62" ht="12.75">
      <c r="A1386" s="131"/>
      <c r="B1386" s="131"/>
      <c r="C1386" s="131"/>
      <c r="D1386" s="131"/>
      <c r="E1386" s="131"/>
      <c r="F1386" s="131"/>
      <c r="G1386" s="131"/>
      <c r="H1386" s="131"/>
      <c r="I1386" s="131"/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</row>
    <row r="1387" spans="1:62" ht="12.75">
      <c r="A1387" s="131"/>
      <c r="B1387" s="131"/>
      <c r="C1387" s="131"/>
      <c r="D1387" s="131"/>
      <c r="E1387" s="131"/>
      <c r="F1387" s="131"/>
      <c r="G1387" s="131"/>
      <c r="H1387" s="131"/>
      <c r="I1387" s="131"/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</row>
    <row r="1388" spans="1:62" ht="12.75">
      <c r="A1388" s="131"/>
      <c r="B1388" s="131"/>
      <c r="C1388" s="131"/>
      <c r="D1388" s="131"/>
      <c r="E1388" s="131"/>
      <c r="F1388" s="131"/>
      <c r="G1388" s="131"/>
      <c r="H1388" s="131"/>
      <c r="I1388" s="131"/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</row>
    <row r="1389" spans="1:62" ht="12.75">
      <c r="A1389" s="131"/>
      <c r="B1389" s="131"/>
      <c r="C1389" s="131"/>
      <c r="D1389" s="131"/>
      <c r="E1389" s="131"/>
      <c r="F1389" s="131"/>
      <c r="G1389" s="131"/>
      <c r="H1389" s="131"/>
      <c r="I1389" s="131"/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</row>
    <row r="1390" spans="1:62" ht="12.75">
      <c r="A1390" s="131"/>
      <c r="B1390" s="131"/>
      <c r="C1390" s="131"/>
      <c r="D1390" s="131"/>
      <c r="E1390" s="131"/>
      <c r="F1390" s="131"/>
      <c r="G1390" s="131"/>
      <c r="H1390" s="131"/>
      <c r="I1390" s="131"/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</row>
    <row r="1391" spans="1:62" ht="12.75">
      <c r="A1391" s="131"/>
      <c r="B1391" s="131"/>
      <c r="C1391" s="131"/>
      <c r="D1391" s="131"/>
      <c r="E1391" s="131"/>
      <c r="F1391" s="131"/>
      <c r="G1391" s="131"/>
      <c r="H1391" s="131"/>
      <c r="I1391" s="131"/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</row>
    <row r="1392" spans="1:62" ht="12.75">
      <c r="A1392" s="131"/>
      <c r="B1392" s="131"/>
      <c r="C1392" s="131"/>
      <c r="D1392" s="131"/>
      <c r="E1392" s="131"/>
      <c r="F1392" s="131"/>
      <c r="G1392" s="131"/>
      <c r="H1392" s="131"/>
      <c r="I1392" s="131"/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</row>
    <row r="1393" spans="1:62" ht="12.75">
      <c r="A1393" s="131"/>
      <c r="B1393" s="131"/>
      <c r="C1393" s="131"/>
      <c r="D1393" s="131"/>
      <c r="E1393" s="131"/>
      <c r="F1393" s="131"/>
      <c r="G1393" s="131"/>
      <c r="H1393" s="131"/>
      <c r="I1393" s="131"/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</row>
    <row r="1394" spans="1:62" ht="12.75">
      <c r="A1394" s="131"/>
      <c r="B1394" s="131"/>
      <c r="C1394" s="131"/>
      <c r="D1394" s="131"/>
      <c r="E1394" s="131"/>
      <c r="F1394" s="131"/>
      <c r="G1394" s="131"/>
      <c r="H1394" s="131"/>
      <c r="I1394" s="131"/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</row>
    <row r="1395" spans="1:62" ht="12.75">
      <c r="A1395" s="131"/>
      <c r="B1395" s="131"/>
      <c r="C1395" s="131"/>
      <c r="D1395" s="131"/>
      <c r="E1395" s="131"/>
      <c r="F1395" s="131"/>
      <c r="G1395" s="131"/>
      <c r="H1395" s="131"/>
      <c r="I1395" s="131"/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</row>
    <row r="1396" spans="1:62" ht="12.75">
      <c r="A1396" s="131"/>
      <c r="B1396" s="131"/>
      <c r="C1396" s="131"/>
      <c r="D1396" s="131"/>
      <c r="E1396" s="131"/>
      <c r="F1396" s="131"/>
      <c r="G1396" s="131"/>
      <c r="H1396" s="131"/>
      <c r="I1396" s="131"/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</row>
    <row r="1397" spans="1:62" ht="12.75">
      <c r="A1397" s="131"/>
      <c r="B1397" s="131"/>
      <c r="C1397" s="131"/>
      <c r="D1397" s="131"/>
      <c r="E1397" s="131"/>
      <c r="F1397" s="131"/>
      <c r="G1397" s="131"/>
      <c r="H1397" s="131"/>
      <c r="I1397" s="131"/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</row>
    <row r="1398" spans="1:62" ht="12.75">
      <c r="A1398" s="131"/>
      <c r="B1398" s="131"/>
      <c r="C1398" s="131"/>
      <c r="D1398" s="131"/>
      <c r="E1398" s="131"/>
      <c r="F1398" s="131"/>
      <c r="G1398" s="131"/>
      <c r="H1398" s="131"/>
      <c r="I1398" s="131"/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</row>
    <row r="1399" spans="1:62" ht="12.75">
      <c r="A1399" s="131"/>
      <c r="B1399" s="131"/>
      <c r="C1399" s="131"/>
      <c r="D1399" s="131"/>
      <c r="E1399" s="131"/>
      <c r="F1399" s="131"/>
      <c r="G1399" s="131"/>
      <c r="H1399" s="131"/>
      <c r="I1399" s="131"/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</row>
    <row r="1400" spans="1:62" ht="12.75">
      <c r="A1400" s="131"/>
      <c r="B1400" s="131"/>
      <c r="C1400" s="131"/>
      <c r="D1400" s="131"/>
      <c r="E1400" s="131"/>
      <c r="F1400" s="131"/>
      <c r="G1400" s="131"/>
      <c r="H1400" s="131"/>
      <c r="I1400" s="131"/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</row>
    <row r="1401" spans="1:62" ht="12.75">
      <c r="A1401" s="131"/>
      <c r="B1401" s="131"/>
      <c r="C1401" s="131"/>
      <c r="D1401" s="131"/>
      <c r="E1401" s="131"/>
      <c r="F1401" s="131"/>
      <c r="G1401" s="131"/>
      <c r="H1401" s="131"/>
      <c r="I1401" s="131"/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</row>
    <row r="1402" spans="1:62" ht="12.75">
      <c r="A1402" s="131"/>
      <c r="B1402" s="131"/>
      <c r="C1402" s="131"/>
      <c r="D1402" s="131"/>
      <c r="E1402" s="131"/>
      <c r="F1402" s="131"/>
      <c r="G1402" s="131"/>
      <c r="H1402" s="131"/>
      <c r="I1402" s="131"/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</row>
    <row r="1403" spans="1:62" ht="12.75">
      <c r="A1403" s="131"/>
      <c r="B1403" s="131"/>
      <c r="C1403" s="131"/>
      <c r="D1403" s="131"/>
      <c r="E1403" s="131"/>
      <c r="F1403" s="131"/>
      <c r="G1403" s="131"/>
      <c r="H1403" s="131"/>
      <c r="I1403" s="131"/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</row>
    <row r="1404" spans="1:62" ht="12.75">
      <c r="A1404" s="131"/>
      <c r="B1404" s="131"/>
      <c r="C1404" s="131"/>
      <c r="D1404" s="131"/>
      <c r="E1404" s="131"/>
      <c r="F1404" s="131"/>
      <c r="G1404" s="131"/>
      <c r="H1404" s="131"/>
      <c r="I1404" s="131"/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</row>
    <row r="1405" spans="1:62" ht="12.75">
      <c r="A1405" s="131"/>
      <c r="B1405" s="131"/>
      <c r="C1405" s="131"/>
      <c r="D1405" s="131"/>
      <c r="E1405" s="131"/>
      <c r="F1405" s="131"/>
      <c r="G1405" s="131"/>
      <c r="H1405" s="131"/>
      <c r="I1405" s="131"/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</row>
    <row r="1406" spans="1:62" ht="12.75">
      <c r="A1406" s="131"/>
      <c r="B1406" s="131"/>
      <c r="C1406" s="131"/>
      <c r="D1406" s="131"/>
      <c r="E1406" s="131"/>
      <c r="F1406" s="131"/>
      <c r="G1406" s="131"/>
      <c r="H1406" s="131"/>
      <c r="I1406" s="131"/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</row>
    <row r="1407" spans="1:62" ht="12.75">
      <c r="A1407" s="131"/>
      <c r="B1407" s="131"/>
      <c r="C1407" s="131"/>
      <c r="D1407" s="131"/>
      <c r="E1407" s="131"/>
      <c r="F1407" s="131"/>
      <c r="G1407" s="131"/>
      <c r="H1407" s="131"/>
      <c r="I1407" s="131"/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</row>
    <row r="1408" spans="1:62" ht="12.75">
      <c r="A1408" s="131"/>
      <c r="B1408" s="131"/>
      <c r="C1408" s="131"/>
      <c r="D1408" s="131"/>
      <c r="E1408" s="131"/>
      <c r="F1408" s="131"/>
      <c r="G1408" s="131"/>
      <c r="H1408" s="131"/>
      <c r="I1408" s="131"/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</row>
    <row r="1409" spans="1:62" ht="12.75">
      <c r="A1409" s="131"/>
      <c r="B1409" s="131"/>
      <c r="C1409" s="131"/>
      <c r="D1409" s="131"/>
      <c r="E1409" s="131"/>
      <c r="F1409" s="131"/>
      <c r="G1409" s="131"/>
      <c r="H1409" s="131"/>
      <c r="I1409" s="131"/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</row>
    <row r="1410" spans="1:62" ht="12.75">
      <c r="A1410" s="131"/>
      <c r="B1410" s="131"/>
      <c r="C1410" s="131"/>
      <c r="D1410" s="131"/>
      <c r="E1410" s="131"/>
      <c r="F1410" s="131"/>
      <c r="G1410" s="131"/>
      <c r="H1410" s="131"/>
      <c r="I1410" s="131"/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</row>
    <row r="1411" spans="1:62" ht="12.75">
      <c r="A1411" s="131"/>
      <c r="B1411" s="131"/>
      <c r="C1411" s="131"/>
      <c r="D1411" s="131"/>
      <c r="E1411" s="131"/>
      <c r="F1411" s="131"/>
      <c r="G1411" s="131"/>
      <c r="H1411" s="131"/>
      <c r="I1411" s="131"/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</row>
    <row r="1412" spans="1:62" ht="12.75">
      <c r="A1412" s="131"/>
      <c r="B1412" s="131"/>
      <c r="C1412" s="131"/>
      <c r="D1412" s="131"/>
      <c r="E1412" s="131"/>
      <c r="F1412" s="131"/>
      <c r="G1412" s="131"/>
      <c r="H1412" s="131"/>
      <c r="I1412" s="131"/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</row>
    <row r="1413" spans="1:62" ht="12.75">
      <c r="A1413" s="131"/>
      <c r="B1413" s="131"/>
      <c r="C1413" s="131"/>
      <c r="D1413" s="131"/>
      <c r="E1413" s="131"/>
      <c r="F1413" s="131"/>
      <c r="G1413" s="131"/>
      <c r="H1413" s="131"/>
      <c r="I1413" s="131"/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</row>
    <row r="1414" spans="1:62" ht="12.75">
      <c r="A1414" s="131"/>
      <c r="B1414" s="131"/>
      <c r="C1414" s="131"/>
      <c r="D1414" s="131"/>
      <c r="E1414" s="131"/>
      <c r="F1414" s="131"/>
      <c r="G1414" s="131"/>
      <c r="H1414" s="131"/>
      <c r="I1414" s="131"/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</row>
    <row r="1415" spans="1:62" ht="12.75">
      <c r="A1415" s="131"/>
      <c r="B1415" s="131"/>
      <c r="C1415" s="131"/>
      <c r="D1415" s="131"/>
      <c r="E1415" s="131"/>
      <c r="F1415" s="131"/>
      <c r="G1415" s="131"/>
      <c r="H1415" s="131"/>
      <c r="I1415" s="131"/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</row>
    <row r="1416" spans="1:62" ht="12.75">
      <c r="A1416" s="131"/>
      <c r="B1416" s="131"/>
      <c r="C1416" s="131"/>
      <c r="D1416" s="131"/>
      <c r="E1416" s="131"/>
      <c r="F1416" s="131"/>
      <c r="G1416" s="131"/>
      <c r="H1416" s="131"/>
      <c r="I1416" s="131"/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</row>
    <row r="1417" spans="1:62" ht="12.75">
      <c r="A1417" s="131"/>
      <c r="B1417" s="131"/>
      <c r="C1417" s="131"/>
      <c r="D1417" s="131"/>
      <c r="E1417" s="131"/>
      <c r="F1417" s="131"/>
      <c r="G1417" s="131"/>
      <c r="H1417" s="131"/>
      <c r="I1417" s="131"/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</row>
    <row r="1418" spans="1:62" ht="12.75">
      <c r="A1418" s="131"/>
      <c r="B1418" s="131"/>
      <c r="C1418" s="131"/>
      <c r="D1418" s="131"/>
      <c r="E1418" s="131"/>
      <c r="F1418" s="131"/>
      <c r="G1418" s="131"/>
      <c r="H1418" s="131"/>
      <c r="I1418" s="131"/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</row>
    <row r="1419" spans="1:62" ht="12.75">
      <c r="A1419" s="131"/>
      <c r="B1419" s="131"/>
      <c r="C1419" s="131"/>
      <c r="D1419" s="131"/>
      <c r="E1419" s="131"/>
      <c r="F1419" s="131"/>
      <c r="G1419" s="131"/>
      <c r="H1419" s="131"/>
      <c r="I1419" s="131"/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</row>
    <row r="1420" spans="1:62" ht="12.75">
      <c r="A1420" s="131"/>
      <c r="B1420" s="131"/>
      <c r="C1420" s="131"/>
      <c r="D1420" s="131"/>
      <c r="E1420" s="131"/>
      <c r="F1420" s="131"/>
      <c r="G1420" s="131"/>
      <c r="H1420" s="131"/>
      <c r="I1420" s="131"/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</row>
    <row r="1421" spans="1:62" ht="12.75">
      <c r="A1421" s="131"/>
      <c r="B1421" s="131"/>
      <c r="C1421" s="131"/>
      <c r="D1421" s="131"/>
      <c r="E1421" s="131"/>
      <c r="F1421" s="131"/>
      <c r="G1421" s="131"/>
      <c r="H1421" s="131"/>
      <c r="I1421" s="131"/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</row>
    <row r="1422" spans="1:62" ht="12.75">
      <c r="A1422" s="131"/>
      <c r="B1422" s="131"/>
      <c r="C1422" s="131"/>
      <c r="D1422" s="131"/>
      <c r="E1422" s="131"/>
      <c r="F1422" s="131"/>
      <c r="G1422" s="131"/>
      <c r="H1422" s="131"/>
      <c r="I1422" s="131"/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</row>
    <row r="1423" spans="1:62" ht="12.75">
      <c r="A1423" s="131"/>
      <c r="B1423" s="131"/>
      <c r="C1423" s="131"/>
      <c r="D1423" s="131"/>
      <c r="E1423" s="131"/>
      <c r="F1423" s="131"/>
      <c r="G1423" s="131"/>
      <c r="H1423" s="131"/>
      <c r="I1423" s="131"/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</row>
    <row r="1424" spans="1:62" ht="12.75">
      <c r="A1424" s="131"/>
      <c r="B1424" s="131"/>
      <c r="C1424" s="131"/>
      <c r="D1424" s="131"/>
      <c r="E1424" s="131"/>
      <c r="F1424" s="131"/>
      <c r="G1424" s="131"/>
      <c r="H1424" s="131"/>
      <c r="I1424" s="131"/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</row>
    <row r="1425" spans="1:62" ht="12.75">
      <c r="A1425" s="131"/>
      <c r="B1425" s="131"/>
      <c r="C1425" s="131"/>
      <c r="D1425" s="131"/>
      <c r="E1425" s="131"/>
      <c r="F1425" s="131"/>
      <c r="G1425" s="131"/>
      <c r="H1425" s="131"/>
      <c r="I1425" s="131"/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</row>
    <row r="1426" spans="1:62" ht="12.75">
      <c r="A1426" s="131"/>
      <c r="B1426" s="131"/>
      <c r="C1426" s="131"/>
      <c r="D1426" s="131"/>
      <c r="E1426" s="131"/>
      <c r="F1426" s="131"/>
      <c r="G1426" s="131"/>
      <c r="H1426" s="131"/>
      <c r="I1426" s="131"/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</row>
    <row r="1427" spans="1:62" ht="12.75">
      <c r="A1427" s="131"/>
      <c r="B1427" s="131"/>
      <c r="C1427" s="131"/>
      <c r="D1427" s="131"/>
      <c r="E1427" s="131"/>
      <c r="F1427" s="131"/>
      <c r="G1427" s="131"/>
      <c r="H1427" s="131"/>
      <c r="I1427" s="131"/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</row>
    <row r="1428" spans="1:62" ht="12.75">
      <c r="A1428" s="131"/>
      <c r="B1428" s="131"/>
      <c r="C1428" s="131"/>
      <c r="D1428" s="131"/>
      <c r="E1428" s="131"/>
      <c r="F1428" s="131"/>
      <c r="G1428" s="131"/>
      <c r="H1428" s="131"/>
      <c r="I1428" s="131"/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</row>
    <row r="1429" spans="1:62" ht="12.75">
      <c r="A1429" s="131"/>
      <c r="B1429" s="131"/>
      <c r="C1429" s="131"/>
      <c r="D1429" s="131"/>
      <c r="E1429" s="131"/>
      <c r="F1429" s="131"/>
      <c r="G1429" s="131"/>
      <c r="H1429" s="131"/>
      <c r="I1429" s="131"/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</row>
    <row r="1430" spans="1:62" ht="12.75">
      <c r="A1430" s="131"/>
      <c r="B1430" s="131"/>
      <c r="C1430" s="131"/>
      <c r="D1430" s="131"/>
      <c r="E1430" s="131"/>
      <c r="F1430" s="131"/>
      <c r="G1430" s="131"/>
      <c r="H1430" s="131"/>
      <c r="I1430" s="131"/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</row>
    <row r="1431" spans="1:62" ht="12.75">
      <c r="A1431" s="131"/>
      <c r="B1431" s="131"/>
      <c r="C1431" s="131"/>
      <c r="D1431" s="131"/>
      <c r="E1431" s="131"/>
      <c r="F1431" s="131"/>
      <c r="G1431" s="131"/>
      <c r="H1431" s="131"/>
      <c r="I1431" s="131"/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</row>
    <row r="1432" spans="1:62" ht="12.75">
      <c r="A1432" s="131"/>
      <c r="B1432" s="131"/>
      <c r="C1432" s="131"/>
      <c r="D1432" s="131"/>
      <c r="E1432" s="131"/>
      <c r="F1432" s="131"/>
      <c r="G1432" s="131"/>
      <c r="H1432" s="131"/>
      <c r="I1432" s="131"/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</row>
    <row r="1433" spans="1:62" ht="12.75">
      <c r="A1433" s="131"/>
      <c r="B1433" s="131"/>
      <c r="C1433" s="131"/>
      <c r="D1433" s="131"/>
      <c r="E1433" s="131"/>
      <c r="F1433" s="131"/>
      <c r="G1433" s="131"/>
      <c r="H1433" s="131"/>
      <c r="I1433" s="131"/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</row>
    <row r="1434" spans="1:62" ht="12.75">
      <c r="A1434" s="131"/>
      <c r="B1434" s="131"/>
      <c r="C1434" s="131"/>
      <c r="D1434" s="131"/>
      <c r="E1434" s="131"/>
      <c r="F1434" s="131"/>
      <c r="G1434" s="131"/>
      <c r="H1434" s="131"/>
      <c r="I1434" s="131"/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</row>
    <row r="1435" spans="1:62" ht="12.75">
      <c r="A1435" s="131"/>
      <c r="B1435" s="131"/>
      <c r="C1435" s="131"/>
      <c r="D1435" s="131"/>
      <c r="E1435" s="131"/>
      <c r="F1435" s="131"/>
      <c r="G1435" s="131"/>
      <c r="H1435" s="131"/>
      <c r="I1435" s="131"/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</row>
    <row r="1436" spans="1:62" ht="12.75">
      <c r="A1436" s="131"/>
      <c r="B1436" s="131"/>
      <c r="C1436" s="131"/>
      <c r="D1436" s="131"/>
      <c r="E1436" s="131"/>
      <c r="F1436" s="131"/>
      <c r="G1436" s="131"/>
      <c r="H1436" s="131"/>
      <c r="I1436" s="131"/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</row>
    <row r="1437" spans="1:62" ht="12.75">
      <c r="A1437" s="131"/>
      <c r="B1437" s="131"/>
      <c r="C1437" s="131"/>
      <c r="D1437" s="131"/>
      <c r="E1437" s="131"/>
      <c r="F1437" s="131"/>
      <c r="G1437" s="131"/>
      <c r="H1437" s="131"/>
      <c r="I1437" s="131"/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</row>
    <row r="1438" spans="1:62" ht="12.75">
      <c r="A1438" s="131"/>
      <c r="B1438" s="131"/>
      <c r="C1438" s="131"/>
      <c r="D1438" s="131"/>
      <c r="E1438" s="131"/>
      <c r="F1438" s="131"/>
      <c r="G1438" s="131"/>
      <c r="H1438" s="131"/>
      <c r="I1438" s="131"/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</row>
    <row r="1439" spans="1:62" ht="12.75">
      <c r="A1439" s="131"/>
      <c r="B1439" s="131"/>
      <c r="C1439" s="131"/>
      <c r="D1439" s="131"/>
      <c r="E1439" s="131"/>
      <c r="F1439" s="131"/>
      <c r="G1439" s="131"/>
      <c r="H1439" s="131"/>
      <c r="I1439" s="131"/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</row>
    <row r="1440" spans="1:62" ht="12.75">
      <c r="A1440" s="131"/>
      <c r="B1440" s="131"/>
      <c r="C1440" s="131"/>
      <c r="D1440" s="131"/>
      <c r="E1440" s="131"/>
      <c r="F1440" s="131"/>
      <c r="G1440" s="131"/>
      <c r="H1440" s="131"/>
      <c r="I1440" s="131"/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</row>
    <row r="1441" spans="1:62" ht="12.75">
      <c r="A1441" s="131"/>
      <c r="B1441" s="131"/>
      <c r="C1441" s="131"/>
      <c r="D1441" s="131"/>
      <c r="E1441" s="131"/>
      <c r="F1441" s="131"/>
      <c r="G1441" s="131"/>
      <c r="H1441" s="131"/>
      <c r="I1441" s="131"/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</row>
    <row r="1442" spans="1:62" ht="12.75">
      <c r="A1442" s="131"/>
      <c r="B1442" s="131"/>
      <c r="C1442" s="131"/>
      <c r="D1442" s="131"/>
      <c r="E1442" s="131"/>
      <c r="F1442" s="131"/>
      <c r="G1442" s="131"/>
      <c r="H1442" s="131"/>
      <c r="I1442" s="131"/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</row>
    <row r="1443" spans="1:62" ht="12.75">
      <c r="A1443" s="131"/>
      <c r="B1443" s="131"/>
      <c r="C1443" s="131"/>
      <c r="D1443" s="131"/>
      <c r="E1443" s="131"/>
      <c r="F1443" s="131"/>
      <c r="G1443" s="131"/>
      <c r="H1443" s="131"/>
      <c r="I1443" s="131"/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</row>
    <row r="1444" spans="1:62" ht="12.75">
      <c r="A1444" s="131"/>
      <c r="B1444" s="131"/>
      <c r="C1444" s="131"/>
      <c r="D1444" s="131"/>
      <c r="E1444" s="131"/>
      <c r="F1444" s="131"/>
      <c r="G1444" s="131"/>
      <c r="H1444" s="131"/>
      <c r="I1444" s="131"/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</row>
    <row r="1445" spans="1:62" ht="12.75">
      <c r="A1445" s="131"/>
      <c r="B1445" s="131"/>
      <c r="C1445" s="131"/>
      <c r="D1445" s="131"/>
      <c r="E1445" s="131"/>
      <c r="F1445" s="131"/>
      <c r="G1445" s="131"/>
      <c r="H1445" s="131"/>
      <c r="I1445" s="131"/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</row>
    <row r="1446" spans="1:62" ht="12.75">
      <c r="A1446" s="131"/>
      <c r="B1446" s="131"/>
      <c r="C1446" s="131"/>
      <c r="D1446" s="131"/>
      <c r="E1446" s="131"/>
      <c r="F1446" s="131"/>
      <c r="G1446" s="131"/>
      <c r="H1446" s="131"/>
      <c r="I1446" s="131"/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</row>
    <row r="1447" spans="1:62" ht="12.75">
      <c r="A1447" s="131"/>
      <c r="B1447" s="131"/>
      <c r="C1447" s="131"/>
      <c r="D1447" s="131"/>
      <c r="E1447" s="131"/>
      <c r="F1447" s="131"/>
      <c r="G1447" s="131"/>
      <c r="H1447" s="131"/>
      <c r="I1447" s="131"/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</row>
    <row r="1448" spans="1:62" ht="12.75">
      <c r="A1448" s="131"/>
      <c r="B1448" s="131"/>
      <c r="C1448" s="131"/>
      <c r="D1448" s="131"/>
      <c r="E1448" s="131"/>
      <c r="F1448" s="131"/>
      <c r="G1448" s="131"/>
      <c r="H1448" s="131"/>
      <c r="I1448" s="131"/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</row>
    <row r="1449" spans="1:62" ht="12.75">
      <c r="A1449" s="131"/>
      <c r="B1449" s="131"/>
      <c r="C1449" s="131"/>
      <c r="D1449" s="131"/>
      <c r="E1449" s="131"/>
      <c r="F1449" s="131"/>
      <c r="G1449" s="131"/>
      <c r="H1449" s="131"/>
      <c r="I1449" s="131"/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</row>
    <row r="1450" spans="1:62" ht="12.75">
      <c r="A1450" s="131"/>
      <c r="B1450" s="131"/>
      <c r="C1450" s="131"/>
      <c r="D1450" s="131"/>
      <c r="E1450" s="131"/>
      <c r="F1450" s="131"/>
      <c r="G1450" s="131"/>
      <c r="H1450" s="131"/>
      <c r="I1450" s="131"/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</row>
    <row r="1451" spans="1:62" ht="12.75">
      <c r="A1451" s="131"/>
      <c r="B1451" s="131"/>
      <c r="C1451" s="131"/>
      <c r="D1451" s="131"/>
      <c r="E1451" s="131"/>
      <c r="F1451" s="131"/>
      <c r="G1451" s="131"/>
      <c r="H1451" s="131"/>
      <c r="I1451" s="131"/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</row>
    <row r="1452" spans="1:62" ht="12.75">
      <c r="A1452" s="131"/>
      <c r="B1452" s="131"/>
      <c r="C1452" s="131"/>
      <c r="D1452" s="131"/>
      <c r="E1452" s="131"/>
      <c r="F1452" s="131"/>
      <c r="G1452" s="131"/>
      <c r="H1452" s="131"/>
      <c r="I1452" s="131"/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</row>
    <row r="1453" spans="1:62" ht="12.75">
      <c r="A1453" s="131"/>
      <c r="B1453" s="131"/>
      <c r="C1453" s="131"/>
      <c r="D1453" s="131"/>
      <c r="E1453" s="131"/>
      <c r="F1453" s="131"/>
      <c r="G1453" s="131"/>
      <c r="H1453" s="131"/>
      <c r="I1453" s="131"/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</row>
    <row r="1454" spans="1:62" ht="12.75">
      <c r="A1454" s="131"/>
      <c r="B1454" s="131"/>
      <c r="C1454" s="131"/>
      <c r="D1454" s="131"/>
      <c r="E1454" s="131"/>
      <c r="F1454" s="131"/>
      <c r="G1454" s="131"/>
      <c r="H1454" s="131"/>
      <c r="I1454" s="131"/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</row>
    <row r="1455" spans="1:62" ht="12.75">
      <c r="A1455" s="131"/>
      <c r="B1455" s="131"/>
      <c r="C1455" s="131"/>
      <c r="D1455" s="131"/>
      <c r="E1455" s="131"/>
      <c r="F1455" s="131"/>
      <c r="G1455" s="131"/>
      <c r="H1455" s="131"/>
      <c r="I1455" s="131"/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</row>
    <row r="1456" spans="1:62" ht="12.75">
      <c r="A1456" s="131"/>
      <c r="B1456" s="131"/>
      <c r="C1456" s="131"/>
      <c r="D1456" s="131"/>
      <c r="E1456" s="131"/>
      <c r="F1456" s="131"/>
      <c r="G1456" s="131"/>
      <c r="H1456" s="131"/>
      <c r="I1456" s="131"/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</row>
    <row r="1457" spans="1:62" ht="12.75">
      <c r="A1457" s="131"/>
      <c r="B1457" s="131"/>
      <c r="C1457" s="131"/>
      <c r="D1457" s="131"/>
      <c r="E1457" s="131"/>
      <c r="F1457" s="131"/>
      <c r="G1457" s="131"/>
      <c r="H1457" s="131"/>
      <c r="I1457" s="131"/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</row>
    <row r="1458" spans="1:62" ht="12.75">
      <c r="A1458" s="131"/>
      <c r="B1458" s="131"/>
      <c r="C1458" s="131"/>
      <c r="D1458" s="131"/>
      <c r="E1458" s="131"/>
      <c r="F1458" s="131"/>
      <c r="G1458" s="131"/>
      <c r="H1458" s="131"/>
      <c r="I1458" s="131"/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</row>
    <row r="1459" spans="1:62" ht="12.75">
      <c r="A1459" s="131"/>
      <c r="B1459" s="131"/>
      <c r="C1459" s="131"/>
      <c r="D1459" s="131"/>
      <c r="E1459" s="131"/>
      <c r="F1459" s="131"/>
      <c r="G1459" s="131"/>
      <c r="H1459" s="131"/>
      <c r="I1459" s="131"/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</row>
    <row r="1460" spans="1:62" ht="12.75">
      <c r="A1460" s="131"/>
      <c r="B1460" s="131"/>
      <c r="C1460" s="131"/>
      <c r="D1460" s="131"/>
      <c r="E1460" s="131"/>
      <c r="F1460" s="131"/>
      <c r="G1460" s="131"/>
      <c r="H1460" s="131"/>
      <c r="I1460" s="131"/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</row>
    <row r="1461" spans="1:62" ht="12.75">
      <c r="A1461" s="131"/>
      <c r="B1461" s="131"/>
      <c r="C1461" s="131"/>
      <c r="D1461" s="131"/>
      <c r="E1461" s="131"/>
      <c r="F1461" s="131"/>
      <c r="G1461" s="131"/>
      <c r="H1461" s="131"/>
      <c r="I1461" s="131"/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</row>
    <row r="1462" spans="1:62" ht="12.75">
      <c r="A1462" s="131"/>
      <c r="B1462" s="131"/>
      <c r="C1462" s="131"/>
      <c r="D1462" s="131"/>
      <c r="E1462" s="131"/>
      <c r="F1462" s="131"/>
      <c r="G1462" s="131"/>
      <c r="H1462" s="131"/>
      <c r="I1462" s="131"/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</row>
    <row r="1463" spans="1:62" ht="12.75">
      <c r="A1463" s="131"/>
      <c r="B1463" s="131"/>
      <c r="C1463" s="131"/>
      <c r="D1463" s="131"/>
      <c r="E1463" s="131"/>
      <c r="F1463" s="131"/>
      <c r="G1463" s="131"/>
      <c r="H1463" s="131"/>
      <c r="I1463" s="131"/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</row>
    <row r="1464" spans="1:62" ht="12.75">
      <c r="A1464" s="131"/>
      <c r="B1464" s="131"/>
      <c r="C1464" s="131"/>
      <c r="D1464" s="131"/>
      <c r="E1464" s="131"/>
      <c r="F1464" s="131"/>
      <c r="G1464" s="131"/>
      <c r="H1464" s="131"/>
      <c r="I1464" s="131"/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</row>
    <row r="1465" spans="1:62" ht="12.75">
      <c r="A1465" s="131"/>
      <c r="B1465" s="131"/>
      <c r="C1465" s="131"/>
      <c r="D1465" s="131"/>
      <c r="E1465" s="131"/>
      <c r="F1465" s="131"/>
      <c r="G1465" s="131"/>
      <c r="H1465" s="131"/>
      <c r="I1465" s="131"/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</row>
    <row r="1466" spans="1:62" ht="12.75">
      <c r="A1466" s="131"/>
      <c r="B1466" s="131"/>
      <c r="C1466" s="131"/>
      <c r="D1466" s="131"/>
      <c r="E1466" s="131"/>
      <c r="F1466" s="131"/>
      <c r="G1466" s="131"/>
      <c r="H1466" s="131"/>
      <c r="I1466" s="131"/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</row>
    <row r="1467" spans="1:62" ht="12.75">
      <c r="A1467" s="131"/>
      <c r="B1467" s="131"/>
      <c r="C1467" s="131"/>
      <c r="D1467" s="131"/>
      <c r="E1467" s="131"/>
      <c r="F1467" s="131"/>
      <c r="G1467" s="131"/>
      <c r="H1467" s="131"/>
      <c r="I1467" s="131"/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</row>
    <row r="1468" spans="1:62" ht="12.75">
      <c r="A1468" s="131"/>
      <c r="B1468" s="131"/>
      <c r="C1468" s="131"/>
      <c r="D1468" s="131"/>
      <c r="E1468" s="131"/>
      <c r="F1468" s="131"/>
      <c r="G1468" s="131"/>
      <c r="H1468" s="131"/>
      <c r="I1468" s="131"/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</row>
    <row r="1469" spans="1:62" ht="12.75">
      <c r="A1469" s="131"/>
      <c r="B1469" s="131"/>
      <c r="C1469" s="131"/>
      <c r="D1469" s="131"/>
      <c r="E1469" s="131"/>
      <c r="F1469" s="131"/>
      <c r="G1469" s="131"/>
      <c r="H1469" s="131"/>
      <c r="I1469" s="131"/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</row>
    <row r="1470" spans="1:62" ht="12.75">
      <c r="A1470" s="131"/>
      <c r="B1470" s="131"/>
      <c r="C1470" s="131"/>
      <c r="D1470" s="131"/>
      <c r="E1470" s="131"/>
      <c r="F1470" s="131"/>
      <c r="G1470" s="131"/>
      <c r="H1470" s="131"/>
      <c r="I1470" s="131"/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</row>
    <row r="1471" spans="1:62" ht="12.75">
      <c r="A1471" s="131"/>
      <c r="B1471" s="131"/>
      <c r="C1471" s="131"/>
      <c r="D1471" s="131"/>
      <c r="E1471" s="131"/>
      <c r="F1471" s="131"/>
      <c r="G1471" s="131"/>
      <c r="H1471" s="131"/>
      <c r="I1471" s="131"/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</row>
    <row r="1472" spans="1:62" ht="12.75">
      <c r="A1472" s="131"/>
      <c r="B1472" s="131"/>
      <c r="C1472" s="131"/>
      <c r="D1472" s="131"/>
      <c r="E1472" s="131"/>
      <c r="F1472" s="131"/>
      <c r="G1472" s="131"/>
      <c r="H1472" s="131"/>
      <c r="I1472" s="131"/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</row>
    <row r="1473" spans="1:62" ht="12.75">
      <c r="A1473" s="131"/>
      <c r="B1473" s="131"/>
      <c r="C1473" s="131"/>
      <c r="D1473" s="131"/>
      <c r="E1473" s="131"/>
      <c r="F1473" s="131"/>
      <c r="G1473" s="131"/>
      <c r="H1473" s="131"/>
      <c r="I1473" s="131"/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</row>
    <row r="1474" spans="1:62" ht="12.75">
      <c r="A1474" s="131"/>
      <c r="B1474" s="131"/>
      <c r="C1474" s="131"/>
      <c r="D1474" s="131"/>
      <c r="E1474" s="131"/>
      <c r="F1474" s="131"/>
      <c r="G1474" s="131"/>
      <c r="H1474" s="131"/>
      <c r="I1474" s="131"/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</row>
    <row r="1475" spans="1:62" ht="12.75">
      <c r="A1475" s="131"/>
      <c r="B1475" s="131"/>
      <c r="C1475" s="131"/>
      <c r="D1475" s="131"/>
      <c r="E1475" s="131"/>
      <c r="F1475" s="131"/>
      <c r="G1475" s="131"/>
      <c r="H1475" s="131"/>
      <c r="I1475" s="131"/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</row>
    <row r="1476" spans="1:62" ht="12.75">
      <c r="A1476" s="131"/>
      <c r="B1476" s="131"/>
      <c r="C1476" s="131"/>
      <c r="D1476" s="131"/>
      <c r="E1476" s="131"/>
      <c r="F1476" s="131"/>
      <c r="G1476" s="131"/>
      <c r="H1476" s="131"/>
      <c r="I1476" s="131"/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</row>
    <row r="1477" spans="1:62" ht="12.75">
      <c r="A1477" s="131"/>
      <c r="B1477" s="131"/>
      <c r="C1477" s="131"/>
      <c r="D1477" s="131"/>
      <c r="E1477" s="131"/>
      <c r="F1477" s="131"/>
      <c r="G1477" s="131"/>
      <c r="H1477" s="131"/>
      <c r="I1477" s="131"/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</row>
    <row r="1478" spans="1:62" ht="12.75">
      <c r="A1478" s="131"/>
      <c r="B1478" s="131"/>
      <c r="C1478" s="131"/>
      <c r="D1478" s="131"/>
      <c r="E1478" s="131"/>
      <c r="F1478" s="131"/>
      <c r="G1478" s="131"/>
      <c r="H1478" s="131"/>
      <c r="I1478" s="131"/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</row>
    <row r="1479" spans="1:62" ht="12.75">
      <c r="A1479" s="131"/>
      <c r="B1479" s="131"/>
      <c r="C1479" s="131"/>
      <c r="D1479" s="131"/>
      <c r="E1479" s="131"/>
      <c r="F1479" s="131"/>
      <c r="G1479" s="131"/>
      <c r="H1479" s="131"/>
      <c r="I1479" s="131"/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</row>
    <row r="1480" spans="1:62" ht="12.75">
      <c r="A1480" s="131"/>
      <c r="B1480" s="131"/>
      <c r="C1480" s="131"/>
      <c r="D1480" s="131"/>
      <c r="E1480" s="131"/>
      <c r="F1480" s="131"/>
      <c r="G1480" s="131"/>
      <c r="H1480" s="131"/>
      <c r="I1480" s="131"/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</row>
    <row r="1481" spans="1:62" ht="12.75">
      <c r="A1481" s="131"/>
      <c r="B1481" s="131"/>
      <c r="C1481" s="131"/>
      <c r="D1481" s="131"/>
      <c r="E1481" s="131"/>
      <c r="F1481" s="131"/>
      <c r="G1481" s="131"/>
      <c r="H1481" s="131"/>
      <c r="I1481" s="131"/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</row>
    <row r="1482" spans="1:62" ht="12.75">
      <c r="A1482" s="131"/>
      <c r="B1482" s="131"/>
      <c r="C1482" s="131"/>
      <c r="D1482" s="131"/>
      <c r="E1482" s="131"/>
      <c r="F1482" s="131"/>
      <c r="G1482" s="131"/>
      <c r="H1482" s="131"/>
      <c r="I1482" s="131"/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</row>
    <row r="1483" spans="1:62" ht="12.75">
      <c r="A1483" s="131"/>
      <c r="B1483" s="131"/>
      <c r="C1483" s="131"/>
      <c r="D1483" s="131"/>
      <c r="E1483" s="131"/>
      <c r="F1483" s="131"/>
      <c r="G1483" s="131"/>
      <c r="H1483" s="131"/>
      <c r="I1483" s="131"/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</row>
    <row r="1484" spans="1:62" ht="12.75">
      <c r="A1484" s="131"/>
      <c r="B1484" s="131"/>
      <c r="C1484" s="131"/>
      <c r="D1484" s="131"/>
      <c r="E1484" s="131"/>
      <c r="F1484" s="131"/>
      <c r="G1484" s="131"/>
      <c r="H1484" s="131"/>
      <c r="I1484" s="131"/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</row>
    <row r="1485" spans="1:62" ht="12.75">
      <c r="A1485" s="131"/>
      <c r="B1485" s="131"/>
      <c r="C1485" s="131"/>
      <c r="D1485" s="131"/>
      <c r="E1485" s="131"/>
      <c r="F1485" s="131"/>
      <c r="G1485" s="131"/>
      <c r="H1485" s="131"/>
      <c r="I1485" s="131"/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</row>
    <row r="1486" spans="1:62" ht="12.75">
      <c r="A1486" s="131"/>
      <c r="B1486" s="131"/>
      <c r="C1486" s="131"/>
      <c r="D1486" s="131"/>
      <c r="E1486" s="131"/>
      <c r="F1486" s="131"/>
      <c r="G1486" s="131"/>
      <c r="H1486" s="131"/>
      <c r="I1486" s="131"/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</row>
    <row r="1487" spans="1:62" ht="12.75">
      <c r="A1487" s="131"/>
      <c r="B1487" s="131"/>
      <c r="C1487" s="131"/>
      <c r="D1487" s="131"/>
      <c r="E1487" s="131"/>
      <c r="F1487" s="131"/>
      <c r="G1487" s="131"/>
      <c r="H1487" s="131"/>
      <c r="I1487" s="131"/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</row>
    <row r="1488" spans="1:62" ht="12.75">
      <c r="A1488" s="131"/>
      <c r="B1488" s="131"/>
      <c r="C1488" s="131"/>
      <c r="D1488" s="131"/>
      <c r="E1488" s="131"/>
      <c r="F1488" s="131"/>
      <c r="G1488" s="131"/>
      <c r="H1488" s="131"/>
      <c r="I1488" s="131"/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</row>
    <row r="1489" spans="1:62" ht="12.75">
      <c r="A1489" s="131"/>
      <c r="B1489" s="131"/>
      <c r="C1489" s="131"/>
      <c r="D1489" s="131"/>
      <c r="E1489" s="131"/>
      <c r="F1489" s="131"/>
      <c r="G1489" s="131"/>
      <c r="H1489" s="131"/>
      <c r="I1489" s="131"/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</row>
    <row r="1490" spans="1:62" ht="12.75">
      <c r="A1490" s="131"/>
      <c r="B1490" s="131"/>
      <c r="C1490" s="131"/>
      <c r="D1490" s="131"/>
      <c r="E1490" s="131"/>
      <c r="F1490" s="131"/>
      <c r="G1490" s="131"/>
      <c r="H1490" s="131"/>
      <c r="I1490" s="131"/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</row>
    <row r="1491" spans="1:62" ht="12.75">
      <c r="A1491" s="131"/>
      <c r="B1491" s="131"/>
      <c r="C1491" s="131"/>
      <c r="D1491" s="131"/>
      <c r="E1491" s="131"/>
      <c r="F1491" s="131"/>
      <c r="G1491" s="131"/>
      <c r="H1491" s="131"/>
      <c r="I1491" s="131"/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</row>
    <row r="1492" spans="1:62" ht="12.75">
      <c r="A1492" s="131"/>
      <c r="B1492" s="131"/>
      <c r="C1492" s="131"/>
      <c r="D1492" s="131"/>
      <c r="E1492" s="131"/>
      <c r="F1492" s="131"/>
      <c r="G1492" s="131"/>
      <c r="H1492" s="131"/>
      <c r="I1492" s="131"/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</row>
    <row r="1493" spans="1:62" ht="12.75">
      <c r="A1493" s="131"/>
      <c r="B1493" s="131"/>
      <c r="C1493" s="131"/>
      <c r="D1493" s="131"/>
      <c r="E1493" s="131"/>
      <c r="F1493" s="131"/>
      <c r="G1493" s="131"/>
      <c r="H1493" s="131"/>
      <c r="I1493" s="131"/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</row>
    <row r="1494" spans="1:62" ht="12.75">
      <c r="A1494" s="131"/>
      <c r="B1494" s="131"/>
      <c r="C1494" s="131"/>
      <c r="D1494" s="131"/>
      <c r="E1494" s="131"/>
      <c r="F1494" s="131"/>
      <c r="G1494" s="131"/>
      <c r="H1494" s="131"/>
      <c r="I1494" s="131"/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</row>
    <row r="1495" spans="1:62" ht="12.75">
      <c r="A1495" s="131"/>
      <c r="B1495" s="131"/>
      <c r="C1495" s="131"/>
      <c r="D1495" s="131"/>
      <c r="E1495" s="131"/>
      <c r="F1495" s="131"/>
      <c r="G1495" s="131"/>
      <c r="H1495" s="131"/>
      <c r="I1495" s="131"/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</row>
    <row r="1496" spans="1:62" ht="12.75">
      <c r="A1496" s="131"/>
      <c r="B1496" s="131"/>
      <c r="C1496" s="131"/>
      <c r="D1496" s="131"/>
      <c r="E1496" s="131"/>
      <c r="F1496" s="131"/>
      <c r="G1496" s="131"/>
      <c r="H1496" s="131"/>
      <c r="I1496" s="131"/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</row>
    <row r="1497" spans="1:62" ht="12.75">
      <c r="A1497" s="131"/>
      <c r="B1497" s="131"/>
      <c r="C1497" s="131"/>
      <c r="D1497" s="131"/>
      <c r="E1497" s="131"/>
      <c r="F1497" s="131"/>
      <c r="G1497" s="131"/>
      <c r="H1497" s="131"/>
      <c r="I1497" s="131"/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</row>
    <row r="1498" spans="1:62" ht="12.75">
      <c r="A1498" s="131"/>
      <c r="B1498" s="131"/>
      <c r="C1498" s="131"/>
      <c r="D1498" s="131"/>
      <c r="E1498" s="131"/>
      <c r="F1498" s="131"/>
      <c r="G1498" s="131"/>
      <c r="H1498" s="131"/>
      <c r="I1498" s="131"/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</row>
    <row r="1499" spans="1:62" ht="12.75">
      <c r="A1499" s="131"/>
      <c r="B1499" s="131"/>
      <c r="C1499" s="131"/>
      <c r="D1499" s="131"/>
      <c r="E1499" s="131"/>
      <c r="F1499" s="131"/>
      <c r="G1499" s="131"/>
      <c r="H1499" s="131"/>
      <c r="I1499" s="131"/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</row>
    <row r="1500" spans="1:62" ht="12.75">
      <c r="A1500" s="131"/>
      <c r="B1500" s="131"/>
      <c r="C1500" s="131"/>
      <c r="D1500" s="131"/>
      <c r="E1500" s="131"/>
      <c r="F1500" s="131"/>
      <c r="G1500" s="131"/>
      <c r="H1500" s="131"/>
      <c r="I1500" s="131"/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</row>
    <row r="1501" spans="1:62" ht="12.75">
      <c r="A1501" s="131"/>
      <c r="B1501" s="131"/>
      <c r="C1501" s="131"/>
      <c r="D1501" s="131"/>
      <c r="E1501" s="131"/>
      <c r="F1501" s="131"/>
      <c r="G1501" s="131"/>
      <c r="H1501" s="131"/>
      <c r="I1501" s="131"/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</row>
    <row r="1502" spans="1:62" ht="12.75">
      <c r="A1502" s="131"/>
      <c r="B1502" s="131"/>
      <c r="C1502" s="131"/>
      <c r="D1502" s="131"/>
      <c r="E1502" s="131"/>
      <c r="F1502" s="131"/>
      <c r="G1502" s="131"/>
      <c r="H1502" s="131"/>
      <c r="I1502" s="131"/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</row>
    <row r="1503" spans="1:62" ht="12.75">
      <c r="A1503" s="131"/>
      <c r="B1503" s="131"/>
      <c r="C1503" s="131"/>
      <c r="D1503" s="131"/>
      <c r="E1503" s="131"/>
      <c r="F1503" s="131"/>
      <c r="G1503" s="131"/>
      <c r="H1503" s="131"/>
      <c r="I1503" s="131"/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</row>
    <row r="1504" spans="1:62" ht="12.75">
      <c r="A1504" s="131"/>
      <c r="B1504" s="131"/>
      <c r="C1504" s="131"/>
      <c r="D1504" s="131"/>
      <c r="E1504" s="131"/>
      <c r="F1504" s="131"/>
      <c r="G1504" s="131"/>
      <c r="H1504" s="131"/>
      <c r="I1504" s="131"/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</row>
    <row r="1505" spans="1:62" ht="12.75">
      <c r="A1505" s="131"/>
      <c r="B1505" s="131"/>
      <c r="C1505" s="131"/>
      <c r="D1505" s="131"/>
      <c r="E1505" s="131"/>
      <c r="F1505" s="131"/>
      <c r="G1505" s="131"/>
      <c r="H1505" s="131"/>
      <c r="I1505" s="131"/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</row>
    <row r="1506" spans="1:62" ht="12.75">
      <c r="A1506" s="131"/>
      <c r="B1506" s="131"/>
      <c r="C1506" s="131"/>
      <c r="D1506" s="131"/>
      <c r="E1506" s="131"/>
      <c r="F1506" s="131"/>
      <c r="G1506" s="131"/>
      <c r="H1506" s="131"/>
      <c r="I1506" s="131"/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</row>
    <row r="1507" spans="1:62" ht="12.75">
      <c r="A1507" s="131"/>
      <c r="B1507" s="131"/>
      <c r="C1507" s="131"/>
      <c r="D1507" s="131"/>
      <c r="E1507" s="131"/>
      <c r="F1507" s="131"/>
      <c r="G1507" s="131"/>
      <c r="H1507" s="131"/>
      <c r="I1507" s="131"/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</row>
    <row r="1508" spans="1:62" ht="12.75">
      <c r="A1508" s="131"/>
      <c r="B1508" s="131"/>
      <c r="C1508" s="131"/>
      <c r="D1508" s="131"/>
      <c r="E1508" s="131"/>
      <c r="F1508" s="131"/>
      <c r="G1508" s="131"/>
      <c r="H1508" s="131"/>
      <c r="I1508" s="131"/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</row>
    <row r="1509" spans="1:62" ht="12.75">
      <c r="A1509" s="131"/>
      <c r="B1509" s="131"/>
      <c r="C1509" s="131"/>
      <c r="D1509" s="131"/>
      <c r="E1509" s="131"/>
      <c r="F1509" s="131"/>
      <c r="G1509" s="131"/>
      <c r="H1509" s="131"/>
      <c r="I1509" s="131"/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</row>
    <row r="1510" spans="1:62" ht="12.75">
      <c r="A1510" s="131"/>
      <c r="B1510" s="131"/>
      <c r="C1510" s="131"/>
      <c r="D1510" s="131"/>
      <c r="E1510" s="131"/>
      <c r="F1510" s="131"/>
      <c r="G1510" s="131"/>
      <c r="H1510" s="131"/>
      <c r="I1510" s="131"/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</row>
    <row r="1511" spans="1:62" ht="12.75">
      <c r="A1511" s="131"/>
      <c r="B1511" s="131"/>
      <c r="C1511" s="131"/>
      <c r="D1511" s="131"/>
      <c r="E1511" s="131"/>
      <c r="F1511" s="131"/>
      <c r="G1511" s="131"/>
      <c r="H1511" s="131"/>
      <c r="I1511" s="131"/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</row>
    <row r="1512" spans="1:62" ht="12.75">
      <c r="A1512" s="131"/>
      <c r="B1512" s="131"/>
      <c r="C1512" s="131"/>
      <c r="D1512" s="131"/>
      <c r="E1512" s="131"/>
      <c r="F1512" s="131"/>
      <c r="G1512" s="131"/>
      <c r="H1512" s="131"/>
      <c r="I1512" s="131"/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</row>
    <row r="1513" spans="1:62" ht="12.75">
      <c r="A1513" s="131"/>
      <c r="B1513" s="131"/>
      <c r="C1513" s="131"/>
      <c r="D1513" s="131"/>
      <c r="E1513" s="131"/>
      <c r="F1513" s="131"/>
      <c r="G1513" s="131"/>
      <c r="H1513" s="131"/>
      <c r="I1513" s="131"/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</row>
    <row r="1514" spans="1:62" ht="12.75">
      <c r="A1514" s="131"/>
      <c r="B1514" s="131"/>
      <c r="C1514" s="131"/>
      <c r="D1514" s="131"/>
      <c r="E1514" s="131"/>
      <c r="F1514" s="131"/>
      <c r="G1514" s="131"/>
      <c r="H1514" s="131"/>
      <c r="I1514" s="131"/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</row>
    <row r="1515" spans="1:62" ht="12.75">
      <c r="A1515" s="131"/>
      <c r="B1515" s="131"/>
      <c r="C1515" s="131"/>
      <c r="D1515" s="131"/>
      <c r="E1515" s="131"/>
      <c r="F1515" s="131"/>
      <c r="G1515" s="131"/>
      <c r="H1515" s="131"/>
      <c r="I1515" s="131"/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</row>
    <row r="1516" spans="1:62" ht="12.75">
      <c r="A1516" s="131"/>
      <c r="B1516" s="131"/>
      <c r="C1516" s="131"/>
      <c r="D1516" s="131"/>
      <c r="E1516" s="131"/>
      <c r="F1516" s="131"/>
      <c r="G1516" s="131"/>
      <c r="H1516" s="131"/>
      <c r="I1516" s="131"/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</row>
    <row r="1517" spans="1:62" ht="12.75">
      <c r="A1517" s="131"/>
      <c r="B1517" s="131"/>
      <c r="C1517" s="131"/>
      <c r="D1517" s="131"/>
      <c r="E1517" s="131"/>
      <c r="F1517" s="131"/>
      <c r="G1517" s="131"/>
      <c r="H1517" s="131"/>
      <c r="I1517" s="131"/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</row>
    <row r="1518" spans="1:62" ht="12.75">
      <c r="A1518" s="131"/>
      <c r="B1518" s="131"/>
      <c r="C1518" s="131"/>
      <c r="D1518" s="131"/>
      <c r="E1518" s="131"/>
      <c r="F1518" s="131"/>
      <c r="G1518" s="131"/>
      <c r="H1518" s="131"/>
      <c r="I1518" s="131"/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</row>
    <row r="1519" spans="1:62" ht="12.75">
      <c r="A1519" s="131"/>
      <c r="B1519" s="131"/>
      <c r="C1519" s="131"/>
      <c r="D1519" s="131"/>
      <c r="E1519" s="131"/>
      <c r="F1519" s="131"/>
      <c r="G1519" s="131"/>
      <c r="H1519" s="131"/>
      <c r="I1519" s="131"/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</row>
    <row r="1520" spans="1:62" ht="12.75">
      <c r="A1520" s="131"/>
      <c r="B1520" s="131"/>
      <c r="C1520" s="131"/>
      <c r="D1520" s="131"/>
      <c r="E1520" s="131"/>
      <c r="F1520" s="131"/>
      <c r="G1520" s="131"/>
      <c r="H1520" s="131"/>
      <c r="I1520" s="131"/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</row>
    <row r="1521" spans="1:62" ht="12.75">
      <c r="A1521" s="131"/>
      <c r="B1521" s="131"/>
      <c r="C1521" s="131"/>
      <c r="D1521" s="131"/>
      <c r="E1521" s="131"/>
      <c r="F1521" s="131"/>
      <c r="G1521" s="131"/>
      <c r="H1521" s="131"/>
      <c r="I1521" s="131"/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</row>
    <row r="1522" spans="1:62" ht="12.75">
      <c r="A1522" s="131"/>
      <c r="B1522" s="131"/>
      <c r="C1522" s="131"/>
      <c r="D1522" s="131"/>
      <c r="E1522" s="131"/>
      <c r="F1522" s="131"/>
      <c r="G1522" s="131"/>
      <c r="H1522" s="131"/>
      <c r="I1522" s="131"/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</row>
    <row r="1523" spans="1:62" ht="12.75">
      <c r="A1523" s="131"/>
      <c r="B1523" s="131"/>
      <c r="C1523" s="131"/>
      <c r="D1523" s="131"/>
      <c r="E1523" s="131"/>
      <c r="F1523" s="131"/>
      <c r="G1523" s="131"/>
      <c r="H1523" s="131"/>
      <c r="I1523" s="131"/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</row>
    <row r="1524" spans="1:62" ht="12.75">
      <c r="A1524" s="131"/>
      <c r="B1524" s="131"/>
      <c r="C1524" s="131"/>
      <c r="D1524" s="131"/>
      <c r="E1524" s="131"/>
      <c r="F1524" s="131"/>
      <c r="G1524" s="131"/>
      <c r="H1524" s="131"/>
      <c r="I1524" s="131"/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</row>
    <row r="1525" spans="1:62" ht="12.75">
      <c r="A1525" s="131"/>
      <c r="B1525" s="131"/>
      <c r="C1525" s="131"/>
      <c r="D1525" s="131"/>
      <c r="E1525" s="131"/>
      <c r="F1525" s="131"/>
      <c r="G1525" s="131"/>
      <c r="H1525" s="131"/>
      <c r="I1525" s="131"/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</row>
    <row r="1526" spans="1:62" ht="12.75">
      <c r="A1526" s="131"/>
      <c r="B1526" s="131"/>
      <c r="C1526" s="131"/>
      <c r="D1526" s="131"/>
      <c r="E1526" s="131"/>
      <c r="F1526" s="131"/>
      <c r="G1526" s="131"/>
      <c r="H1526" s="131"/>
      <c r="I1526" s="131"/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</row>
    <row r="1527" spans="1:62" ht="12.75">
      <c r="A1527" s="131"/>
      <c r="B1527" s="131"/>
      <c r="C1527" s="131"/>
      <c r="D1527" s="131"/>
      <c r="E1527" s="131"/>
      <c r="F1527" s="131"/>
      <c r="G1527" s="131"/>
      <c r="H1527" s="131"/>
      <c r="I1527" s="131"/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</row>
    <row r="1528" spans="1:62" ht="12.75">
      <c r="A1528" s="131"/>
      <c r="B1528" s="131"/>
      <c r="C1528" s="131"/>
      <c r="D1528" s="131"/>
      <c r="E1528" s="131"/>
      <c r="F1528" s="131"/>
      <c r="G1528" s="131"/>
      <c r="H1528" s="131"/>
      <c r="I1528" s="131"/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</row>
    <row r="1529" spans="1:62" ht="12.75">
      <c r="A1529" s="131"/>
      <c r="B1529" s="131"/>
      <c r="C1529" s="131"/>
      <c r="D1529" s="131"/>
      <c r="E1529" s="131"/>
      <c r="F1529" s="131"/>
      <c r="G1529" s="131"/>
      <c r="H1529" s="131"/>
      <c r="I1529" s="131"/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</row>
    <row r="1530" spans="1:62" ht="12.75">
      <c r="A1530" s="131"/>
      <c r="B1530" s="131"/>
      <c r="C1530" s="131"/>
      <c r="D1530" s="131"/>
      <c r="E1530" s="131"/>
      <c r="F1530" s="131"/>
      <c r="G1530" s="131"/>
      <c r="H1530" s="131"/>
      <c r="I1530" s="131"/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</row>
    <row r="1531" spans="1:62" ht="12.75">
      <c r="A1531" s="131"/>
      <c r="B1531" s="131"/>
      <c r="C1531" s="131"/>
      <c r="D1531" s="131"/>
      <c r="E1531" s="131"/>
      <c r="F1531" s="131"/>
      <c r="G1531" s="131"/>
      <c r="H1531" s="131"/>
      <c r="I1531" s="131"/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</row>
    <row r="1532" spans="1:62" ht="12.75">
      <c r="A1532" s="131"/>
      <c r="B1532" s="131"/>
      <c r="C1532" s="131"/>
      <c r="D1532" s="131"/>
      <c r="E1532" s="131"/>
      <c r="F1532" s="131"/>
      <c r="G1532" s="131"/>
      <c r="H1532" s="131"/>
      <c r="I1532" s="131"/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</row>
    <row r="1533" spans="1:62" ht="12.75">
      <c r="A1533" s="131"/>
      <c r="B1533" s="131"/>
      <c r="C1533" s="131"/>
      <c r="D1533" s="131"/>
      <c r="E1533" s="131"/>
      <c r="F1533" s="131"/>
      <c r="G1533" s="131"/>
      <c r="H1533" s="131"/>
      <c r="I1533" s="131"/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</row>
    <row r="1534" spans="1:62" ht="12.75">
      <c r="A1534" s="131"/>
      <c r="B1534" s="131"/>
      <c r="C1534" s="131"/>
      <c r="D1534" s="131"/>
      <c r="E1534" s="131"/>
      <c r="F1534" s="131"/>
      <c r="G1534" s="131"/>
      <c r="H1534" s="131"/>
      <c r="I1534" s="131"/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</row>
    <row r="1535" spans="1:62" ht="12.75">
      <c r="A1535" s="131"/>
      <c r="B1535" s="131"/>
      <c r="C1535" s="131"/>
      <c r="D1535" s="131"/>
      <c r="E1535" s="131"/>
      <c r="F1535" s="131"/>
      <c r="G1535" s="131"/>
      <c r="H1535" s="131"/>
      <c r="I1535" s="131"/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</row>
    <row r="1536" spans="1:62" ht="12.75">
      <c r="A1536" s="131"/>
      <c r="B1536" s="131"/>
      <c r="C1536" s="131"/>
      <c r="D1536" s="131"/>
      <c r="E1536" s="131"/>
      <c r="F1536" s="131"/>
      <c r="G1536" s="131"/>
      <c r="H1536" s="131"/>
      <c r="I1536" s="131"/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</row>
    <row r="1537" spans="1:62" ht="12.75">
      <c r="A1537" s="131"/>
      <c r="B1537" s="131"/>
      <c r="C1537" s="131"/>
      <c r="D1537" s="131"/>
      <c r="E1537" s="131"/>
      <c r="F1537" s="131"/>
      <c r="G1537" s="131"/>
      <c r="H1537" s="131"/>
      <c r="I1537" s="131"/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</row>
    <row r="1538" spans="1:62" ht="12.75">
      <c r="A1538" s="131"/>
      <c r="B1538" s="131"/>
      <c r="C1538" s="131"/>
      <c r="D1538" s="131"/>
      <c r="E1538" s="131"/>
      <c r="F1538" s="131"/>
      <c r="G1538" s="131"/>
      <c r="H1538" s="131"/>
      <c r="I1538" s="131"/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</row>
    <row r="1539" spans="1:62" ht="12.75">
      <c r="A1539" s="131"/>
      <c r="B1539" s="131"/>
      <c r="C1539" s="131"/>
      <c r="D1539" s="131"/>
      <c r="E1539" s="131"/>
      <c r="F1539" s="131"/>
      <c r="G1539" s="131"/>
      <c r="H1539" s="131"/>
      <c r="I1539" s="131"/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</row>
    <row r="1540" spans="1:62" ht="12.75">
      <c r="A1540" s="131"/>
      <c r="B1540" s="131"/>
      <c r="C1540" s="131"/>
      <c r="D1540" s="131"/>
      <c r="E1540" s="131"/>
      <c r="F1540" s="131"/>
      <c r="G1540" s="131"/>
      <c r="H1540" s="131"/>
      <c r="I1540" s="131"/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</row>
    <row r="1541" spans="1:62" ht="12.75">
      <c r="A1541" s="131"/>
      <c r="B1541" s="131"/>
      <c r="C1541" s="131"/>
      <c r="D1541" s="131"/>
      <c r="E1541" s="131"/>
      <c r="F1541" s="131"/>
      <c r="G1541" s="131"/>
      <c r="H1541" s="131"/>
      <c r="I1541" s="131"/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</row>
    <row r="1542" spans="1:62" ht="12.75">
      <c r="A1542" s="131"/>
      <c r="B1542" s="131"/>
      <c r="C1542" s="131"/>
      <c r="D1542" s="131"/>
      <c r="E1542" s="131"/>
      <c r="F1542" s="131"/>
      <c r="G1542" s="131"/>
      <c r="H1542" s="131"/>
      <c r="I1542" s="131"/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</row>
    <row r="1543" spans="1:62" ht="12.75">
      <c r="A1543" s="131"/>
      <c r="B1543" s="131"/>
      <c r="C1543" s="131"/>
      <c r="D1543" s="131"/>
      <c r="E1543" s="131"/>
      <c r="F1543" s="131"/>
      <c r="G1543" s="131"/>
      <c r="H1543" s="131"/>
      <c r="I1543" s="131"/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</row>
    <row r="1544" spans="1:62" ht="12.75">
      <c r="A1544" s="131"/>
      <c r="B1544" s="131"/>
      <c r="C1544" s="131"/>
      <c r="D1544" s="131"/>
      <c r="E1544" s="131"/>
      <c r="F1544" s="131"/>
      <c r="G1544" s="131"/>
      <c r="H1544" s="131"/>
      <c r="I1544" s="131"/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</row>
    <row r="1545" spans="1:62" ht="12.75">
      <c r="A1545" s="131"/>
      <c r="B1545" s="131"/>
      <c r="C1545" s="131"/>
      <c r="D1545" s="131"/>
      <c r="E1545" s="131"/>
      <c r="F1545" s="131"/>
      <c r="G1545" s="131"/>
      <c r="H1545" s="131"/>
      <c r="I1545" s="131"/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</row>
    <row r="1546" spans="1:62" ht="12.75">
      <c r="A1546" s="131"/>
      <c r="B1546" s="131"/>
      <c r="C1546" s="131"/>
      <c r="D1546" s="131"/>
      <c r="E1546" s="131"/>
      <c r="F1546" s="131"/>
      <c r="G1546" s="131"/>
      <c r="H1546" s="131"/>
      <c r="I1546" s="131"/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</row>
    <row r="1547" spans="1:62" ht="12.75">
      <c r="A1547" s="131"/>
      <c r="B1547" s="131"/>
      <c r="C1547" s="131"/>
      <c r="D1547" s="131"/>
      <c r="E1547" s="131"/>
      <c r="F1547" s="131"/>
      <c r="G1547" s="131"/>
      <c r="H1547" s="131"/>
      <c r="I1547" s="131"/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</row>
    <row r="1548" spans="1:62" ht="12.75">
      <c r="A1548" s="131"/>
      <c r="B1548" s="131"/>
      <c r="C1548" s="131"/>
      <c r="D1548" s="131"/>
      <c r="E1548" s="131"/>
      <c r="F1548" s="131"/>
      <c r="G1548" s="131"/>
      <c r="H1548" s="131"/>
      <c r="I1548" s="131"/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</row>
    <row r="1549" spans="1:62" ht="12.75">
      <c r="A1549" s="131"/>
      <c r="B1549" s="131"/>
      <c r="C1549" s="131"/>
      <c r="D1549" s="131"/>
      <c r="E1549" s="131"/>
      <c r="F1549" s="131"/>
      <c r="G1549" s="131"/>
      <c r="H1549" s="131"/>
      <c r="I1549" s="131"/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</row>
    <row r="1550" spans="1:62" ht="12.75">
      <c r="A1550" s="131"/>
      <c r="B1550" s="131"/>
      <c r="C1550" s="131"/>
      <c r="D1550" s="131"/>
      <c r="E1550" s="131"/>
      <c r="F1550" s="131"/>
      <c r="G1550" s="131"/>
      <c r="H1550" s="131"/>
      <c r="I1550" s="131"/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</row>
    <row r="1551" spans="1:62" ht="12.75">
      <c r="A1551" s="131"/>
      <c r="B1551" s="131"/>
      <c r="C1551" s="131"/>
      <c r="D1551" s="131"/>
      <c r="E1551" s="131"/>
      <c r="F1551" s="131"/>
      <c r="G1551" s="131"/>
      <c r="H1551" s="131"/>
      <c r="I1551" s="131"/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</row>
    <row r="1552" spans="1:62" ht="12.75">
      <c r="A1552" s="131"/>
      <c r="B1552" s="131"/>
      <c r="C1552" s="131"/>
      <c r="D1552" s="131"/>
      <c r="E1552" s="131"/>
      <c r="F1552" s="131"/>
      <c r="G1552" s="131"/>
      <c r="H1552" s="131"/>
      <c r="I1552" s="131"/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</row>
    <row r="1553" spans="1:62" ht="12.75">
      <c r="A1553" s="131"/>
      <c r="B1553" s="131"/>
      <c r="C1553" s="131"/>
      <c r="D1553" s="131"/>
      <c r="E1553" s="131"/>
      <c r="F1553" s="131"/>
      <c r="G1553" s="131"/>
      <c r="H1553" s="131"/>
      <c r="I1553" s="131"/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</row>
    <row r="1554" spans="1:62" ht="12.75">
      <c r="A1554" s="131"/>
      <c r="B1554" s="131"/>
      <c r="C1554" s="131"/>
      <c r="D1554" s="131"/>
      <c r="E1554" s="131"/>
      <c r="F1554" s="131"/>
      <c r="G1554" s="131"/>
      <c r="H1554" s="131"/>
      <c r="I1554" s="131"/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</row>
    <row r="1555" spans="1:62" ht="12.75">
      <c r="A1555" s="131"/>
      <c r="B1555" s="131"/>
      <c r="C1555" s="131"/>
      <c r="D1555" s="131"/>
      <c r="E1555" s="131"/>
      <c r="F1555" s="131"/>
      <c r="G1555" s="131"/>
      <c r="H1555" s="131"/>
      <c r="I1555" s="131"/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</row>
    <row r="1556" spans="1:62" ht="12.75">
      <c r="A1556" s="131"/>
      <c r="B1556" s="131"/>
      <c r="C1556" s="131"/>
      <c r="D1556" s="131"/>
      <c r="E1556" s="131"/>
      <c r="F1556" s="131"/>
      <c r="G1556" s="131"/>
      <c r="H1556" s="131"/>
      <c r="I1556" s="131"/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</row>
    <row r="1557" spans="1:62" ht="12.75">
      <c r="A1557" s="131"/>
      <c r="B1557" s="131"/>
      <c r="C1557" s="131"/>
      <c r="D1557" s="131"/>
      <c r="E1557" s="131"/>
      <c r="F1557" s="131"/>
      <c r="G1557" s="131"/>
      <c r="H1557" s="131"/>
      <c r="I1557" s="131"/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</row>
    <row r="1558" spans="1:62" ht="12.75">
      <c r="A1558" s="131"/>
      <c r="B1558" s="131"/>
      <c r="C1558" s="131"/>
      <c r="D1558" s="131"/>
      <c r="E1558" s="131"/>
      <c r="F1558" s="131"/>
      <c r="G1558" s="131"/>
      <c r="H1558" s="131"/>
      <c r="I1558" s="131"/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</row>
    <row r="1559" spans="1:62" ht="12.75">
      <c r="A1559" s="131"/>
      <c r="B1559" s="131"/>
      <c r="C1559" s="131"/>
      <c r="D1559" s="131"/>
      <c r="E1559" s="131"/>
      <c r="F1559" s="131"/>
      <c r="G1559" s="131"/>
      <c r="H1559" s="131"/>
      <c r="I1559" s="131"/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</row>
    <row r="1560" spans="1:62" ht="12.75">
      <c r="A1560" s="131"/>
      <c r="B1560" s="131"/>
      <c r="C1560" s="131"/>
      <c r="D1560" s="131"/>
      <c r="E1560" s="131"/>
      <c r="F1560" s="131"/>
      <c r="G1560" s="131"/>
      <c r="H1560" s="131"/>
      <c r="I1560" s="131"/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</row>
    <row r="1561" spans="1:62" ht="12.75">
      <c r="A1561" s="131"/>
      <c r="B1561" s="131"/>
      <c r="C1561" s="131"/>
      <c r="D1561" s="131"/>
      <c r="E1561" s="131"/>
      <c r="F1561" s="131"/>
      <c r="G1561" s="131"/>
      <c r="H1561" s="131"/>
      <c r="I1561" s="131"/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</row>
    <row r="1562" spans="1:62" ht="12.75">
      <c r="A1562" s="131"/>
      <c r="B1562" s="131"/>
      <c r="C1562" s="131"/>
      <c r="D1562" s="131"/>
      <c r="E1562" s="131"/>
      <c r="F1562" s="131"/>
      <c r="G1562" s="131"/>
      <c r="H1562" s="131"/>
      <c r="I1562" s="131"/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</row>
    <row r="1563" spans="1:62" ht="12.75">
      <c r="A1563" s="131"/>
      <c r="B1563" s="131"/>
      <c r="C1563" s="131"/>
      <c r="D1563" s="131"/>
      <c r="E1563" s="131"/>
      <c r="F1563" s="131"/>
      <c r="G1563" s="131"/>
      <c r="H1563" s="131"/>
      <c r="I1563" s="131"/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</row>
    <row r="1564" spans="1:62" ht="12.75">
      <c r="A1564" s="131"/>
      <c r="B1564" s="131"/>
      <c r="C1564" s="131"/>
      <c r="D1564" s="131"/>
      <c r="E1564" s="131"/>
      <c r="F1564" s="131"/>
      <c r="G1564" s="131"/>
      <c r="H1564" s="131"/>
      <c r="I1564" s="131"/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</row>
    <row r="1565" spans="1:62" ht="12.75">
      <c r="A1565" s="131"/>
      <c r="B1565" s="131"/>
      <c r="C1565" s="131"/>
      <c r="D1565" s="131"/>
      <c r="E1565" s="131"/>
      <c r="F1565" s="131"/>
      <c r="G1565" s="131"/>
      <c r="H1565" s="131"/>
      <c r="I1565" s="131"/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</row>
    <row r="1566" spans="1:62" ht="12.75">
      <c r="A1566" s="131"/>
      <c r="B1566" s="131"/>
      <c r="C1566" s="131"/>
      <c r="D1566" s="131"/>
      <c r="E1566" s="131"/>
      <c r="F1566" s="131"/>
      <c r="G1566" s="131"/>
      <c r="H1566" s="131"/>
      <c r="I1566" s="131"/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</row>
    <row r="1567" spans="1:62" ht="12.75">
      <c r="A1567" s="131"/>
      <c r="B1567" s="131"/>
      <c r="C1567" s="131"/>
      <c r="D1567" s="131"/>
      <c r="E1567" s="131"/>
      <c r="F1567" s="131"/>
      <c r="G1567" s="131"/>
      <c r="H1567" s="131"/>
      <c r="I1567" s="131"/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</row>
    <row r="1568" spans="1:62" ht="12.75">
      <c r="A1568" s="131"/>
      <c r="B1568" s="131"/>
      <c r="C1568" s="131"/>
      <c r="D1568" s="131"/>
      <c r="E1568" s="131"/>
      <c r="F1568" s="131"/>
      <c r="G1568" s="131"/>
      <c r="H1568" s="131"/>
      <c r="I1568" s="131"/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</row>
    <row r="1569" spans="1:62" ht="12.75">
      <c r="A1569" s="131"/>
      <c r="B1569" s="131"/>
      <c r="C1569" s="131"/>
      <c r="D1569" s="131"/>
      <c r="E1569" s="131"/>
      <c r="F1569" s="131"/>
      <c r="G1569" s="131"/>
      <c r="H1569" s="131"/>
      <c r="I1569" s="131"/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</row>
    <row r="1570" spans="1:62" ht="12.75">
      <c r="A1570" s="131"/>
      <c r="B1570" s="131"/>
      <c r="C1570" s="131"/>
      <c r="D1570" s="131"/>
      <c r="E1570" s="131"/>
      <c r="F1570" s="131"/>
      <c r="G1570" s="131"/>
      <c r="H1570" s="131"/>
      <c r="I1570" s="131"/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</row>
    <row r="1571" spans="1:62" ht="12.75">
      <c r="A1571" s="131"/>
      <c r="B1571" s="131"/>
      <c r="C1571" s="131"/>
      <c r="D1571" s="131"/>
      <c r="E1571" s="131"/>
      <c r="F1571" s="131"/>
      <c r="G1571" s="131"/>
      <c r="H1571" s="131"/>
      <c r="I1571" s="131"/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</row>
    <row r="1572" spans="1:62" ht="12.75">
      <c r="A1572" s="131"/>
      <c r="B1572" s="131"/>
      <c r="C1572" s="131"/>
      <c r="D1572" s="131"/>
      <c r="E1572" s="131"/>
      <c r="F1572" s="131"/>
      <c r="G1572" s="131"/>
      <c r="H1572" s="131"/>
      <c r="I1572" s="131"/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</row>
    <row r="1573" spans="1:62" ht="12.75">
      <c r="A1573" s="131"/>
      <c r="B1573" s="131"/>
      <c r="C1573" s="131"/>
      <c r="D1573" s="131"/>
      <c r="E1573" s="131"/>
      <c r="F1573" s="131"/>
      <c r="G1573" s="131"/>
      <c r="H1573" s="131"/>
      <c r="I1573" s="131"/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</row>
    <row r="1574" spans="1:62" ht="12.75">
      <c r="A1574" s="131"/>
      <c r="B1574" s="131"/>
      <c r="C1574" s="131"/>
      <c r="D1574" s="131"/>
      <c r="E1574" s="131"/>
      <c r="F1574" s="131"/>
      <c r="G1574" s="131"/>
      <c r="H1574" s="131"/>
      <c r="I1574" s="131"/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</row>
    <row r="1575" spans="1:62" ht="12.75">
      <c r="A1575" s="131"/>
      <c r="B1575" s="131"/>
      <c r="C1575" s="131"/>
      <c r="D1575" s="131"/>
      <c r="E1575" s="131"/>
      <c r="F1575" s="131"/>
      <c r="G1575" s="131"/>
      <c r="H1575" s="131"/>
      <c r="I1575" s="131"/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</row>
    <row r="1576" spans="1:62" ht="12.75">
      <c r="A1576" s="131"/>
      <c r="B1576" s="131"/>
      <c r="C1576" s="131"/>
      <c r="D1576" s="131"/>
      <c r="E1576" s="131"/>
      <c r="F1576" s="131"/>
      <c r="G1576" s="131"/>
      <c r="H1576" s="131"/>
      <c r="I1576" s="131"/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</row>
    <row r="1577" spans="1:62" ht="12.75">
      <c r="A1577" s="131"/>
      <c r="B1577" s="131"/>
      <c r="C1577" s="131"/>
      <c r="D1577" s="131"/>
      <c r="E1577" s="131"/>
      <c r="F1577" s="131"/>
      <c r="G1577" s="131"/>
      <c r="H1577" s="131"/>
      <c r="I1577" s="131"/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</row>
    <row r="1578" spans="1:62" ht="12.75">
      <c r="A1578" s="131"/>
      <c r="B1578" s="131"/>
      <c r="C1578" s="131"/>
      <c r="D1578" s="131"/>
      <c r="E1578" s="131"/>
      <c r="F1578" s="131"/>
      <c r="G1578" s="131"/>
      <c r="H1578" s="131"/>
      <c r="I1578" s="131"/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</row>
    <row r="1579" spans="1:62" ht="12.75">
      <c r="A1579" s="131"/>
      <c r="B1579" s="131"/>
      <c r="C1579" s="131"/>
      <c r="D1579" s="131"/>
      <c r="E1579" s="131"/>
      <c r="F1579" s="131"/>
      <c r="G1579" s="131"/>
      <c r="H1579" s="131"/>
      <c r="I1579" s="131"/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</row>
    <row r="1580" spans="1:62" ht="12.75">
      <c r="A1580" s="131"/>
      <c r="B1580" s="131"/>
      <c r="C1580" s="131"/>
      <c r="D1580" s="131"/>
      <c r="E1580" s="131"/>
      <c r="F1580" s="131"/>
      <c r="G1580" s="131"/>
      <c r="H1580" s="131"/>
      <c r="I1580" s="131"/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</row>
    <row r="1581" spans="1:62" ht="12.75">
      <c r="A1581" s="131"/>
      <c r="B1581" s="131"/>
      <c r="C1581" s="131"/>
      <c r="D1581" s="131"/>
      <c r="E1581" s="131"/>
      <c r="F1581" s="131"/>
      <c r="G1581" s="131"/>
      <c r="H1581" s="131"/>
      <c r="I1581" s="131"/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</row>
    <row r="1582" spans="1:62" ht="12.75">
      <c r="A1582" s="131"/>
      <c r="B1582" s="131"/>
      <c r="C1582" s="131"/>
      <c r="D1582" s="131"/>
      <c r="E1582" s="131"/>
      <c r="F1582" s="131"/>
      <c r="G1582" s="131"/>
      <c r="H1582" s="131"/>
      <c r="I1582" s="131"/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</row>
    <row r="1583" spans="1:62" ht="12.75">
      <c r="A1583" s="131"/>
      <c r="B1583" s="131"/>
      <c r="C1583" s="131"/>
      <c r="D1583" s="131"/>
      <c r="E1583" s="131"/>
      <c r="F1583" s="131"/>
      <c r="G1583" s="131"/>
      <c r="H1583" s="131"/>
      <c r="I1583" s="131"/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</row>
    <row r="1584" spans="1:62" ht="12.75">
      <c r="A1584" s="131"/>
      <c r="B1584" s="131"/>
      <c r="C1584" s="131"/>
      <c r="D1584" s="131"/>
      <c r="E1584" s="131"/>
      <c r="F1584" s="131"/>
      <c r="G1584" s="131"/>
      <c r="H1584" s="131"/>
      <c r="I1584" s="131"/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</row>
    <row r="1585" spans="1:62" ht="12.75">
      <c r="A1585" s="131"/>
      <c r="B1585" s="131"/>
      <c r="C1585" s="131"/>
      <c r="D1585" s="131"/>
      <c r="E1585" s="131"/>
      <c r="F1585" s="131"/>
      <c r="G1585" s="131"/>
      <c r="H1585" s="131"/>
      <c r="I1585" s="131"/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</row>
    <row r="1586" spans="1:62" ht="12.75">
      <c r="A1586" s="131"/>
      <c r="B1586" s="131"/>
      <c r="C1586" s="131"/>
      <c r="D1586" s="131"/>
      <c r="E1586" s="131"/>
      <c r="F1586" s="131"/>
      <c r="G1586" s="131"/>
      <c r="H1586" s="131"/>
      <c r="I1586" s="131"/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</row>
    <row r="1587" spans="1:62" ht="12.75">
      <c r="A1587" s="131"/>
      <c r="B1587" s="131"/>
      <c r="C1587" s="131"/>
      <c r="D1587" s="131"/>
      <c r="E1587" s="131"/>
      <c r="F1587" s="131"/>
      <c r="G1587" s="131"/>
      <c r="H1587" s="131"/>
      <c r="I1587" s="131"/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</row>
    <row r="1588" spans="1:62" ht="12.75">
      <c r="A1588" s="131"/>
      <c r="B1588" s="131"/>
      <c r="C1588" s="131"/>
      <c r="D1588" s="131"/>
      <c r="E1588" s="131"/>
      <c r="F1588" s="131"/>
      <c r="G1588" s="131"/>
      <c r="H1588" s="131"/>
      <c r="I1588" s="131"/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</row>
    <row r="1589" spans="1:62" ht="12.75">
      <c r="A1589" s="131"/>
      <c r="B1589" s="131"/>
      <c r="C1589" s="131"/>
      <c r="D1589" s="131"/>
      <c r="E1589" s="131"/>
      <c r="F1589" s="131"/>
      <c r="G1589" s="131"/>
      <c r="H1589" s="131"/>
      <c r="I1589" s="131"/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</row>
    <row r="1590" spans="1:62" ht="12.75">
      <c r="A1590" s="131"/>
      <c r="B1590" s="131"/>
      <c r="C1590" s="131"/>
      <c r="D1590" s="131"/>
      <c r="E1590" s="131"/>
      <c r="F1590" s="131"/>
      <c r="G1590" s="131"/>
      <c r="H1590" s="131"/>
      <c r="I1590" s="131"/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</row>
    <row r="1591" spans="1:62" ht="12.75">
      <c r="A1591" s="131"/>
      <c r="B1591" s="131"/>
      <c r="C1591" s="131"/>
      <c r="D1591" s="131"/>
      <c r="E1591" s="131"/>
      <c r="F1591" s="131"/>
      <c r="G1591" s="131"/>
      <c r="H1591" s="131"/>
      <c r="I1591" s="131"/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</row>
    <row r="1592" spans="1:62" ht="12.75">
      <c r="A1592" s="131"/>
      <c r="B1592" s="131"/>
      <c r="C1592" s="131"/>
      <c r="D1592" s="131"/>
      <c r="E1592" s="131"/>
      <c r="F1592" s="131"/>
      <c r="G1592" s="131"/>
      <c r="H1592" s="131"/>
      <c r="I1592" s="131"/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</row>
    <row r="1593" spans="1:62" ht="12.75">
      <c r="A1593" s="131"/>
      <c r="B1593" s="131"/>
      <c r="C1593" s="131"/>
      <c r="D1593" s="131"/>
      <c r="E1593" s="131"/>
      <c r="F1593" s="131"/>
      <c r="G1593" s="131"/>
      <c r="H1593" s="131"/>
      <c r="I1593" s="131"/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</row>
    <row r="1594" spans="1:62" ht="12.75">
      <c r="A1594" s="131"/>
      <c r="B1594" s="131"/>
      <c r="C1594" s="131"/>
      <c r="D1594" s="131"/>
      <c r="E1594" s="131"/>
      <c r="F1594" s="131"/>
      <c r="G1594" s="131"/>
      <c r="H1594" s="131"/>
      <c r="I1594" s="131"/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</row>
    <row r="1595" spans="1:62" ht="12.75">
      <c r="A1595" s="131"/>
      <c r="B1595" s="131"/>
      <c r="C1595" s="131"/>
      <c r="D1595" s="131"/>
      <c r="E1595" s="131"/>
      <c r="F1595" s="131"/>
      <c r="G1595" s="131"/>
      <c r="H1595" s="131"/>
      <c r="I1595" s="131"/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</row>
    <row r="1596" spans="1:62" ht="12.75">
      <c r="A1596" s="131"/>
      <c r="B1596" s="131"/>
      <c r="C1596" s="131"/>
      <c r="D1596" s="131"/>
      <c r="E1596" s="131"/>
      <c r="F1596" s="131"/>
      <c r="G1596" s="131"/>
      <c r="H1596" s="131"/>
      <c r="I1596" s="131"/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</row>
    <row r="1597" spans="1:62" ht="12.75">
      <c r="A1597" s="131"/>
      <c r="B1597" s="131"/>
      <c r="C1597" s="131"/>
      <c r="D1597" s="131"/>
      <c r="E1597" s="131"/>
      <c r="F1597" s="131"/>
      <c r="G1597" s="131"/>
      <c r="H1597" s="131"/>
      <c r="I1597" s="131"/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</row>
    <row r="1598" spans="1:62" ht="12.75">
      <c r="A1598" s="131"/>
      <c r="B1598" s="131"/>
      <c r="C1598" s="131"/>
      <c r="D1598" s="131"/>
      <c r="E1598" s="131"/>
      <c r="F1598" s="131"/>
      <c r="G1598" s="131"/>
      <c r="H1598" s="131"/>
      <c r="I1598" s="131"/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</row>
    <row r="1599" spans="1:62" ht="12.75">
      <c r="A1599" s="131"/>
      <c r="B1599" s="131"/>
      <c r="C1599" s="131"/>
      <c r="D1599" s="131"/>
      <c r="E1599" s="131"/>
      <c r="F1599" s="131"/>
      <c r="G1599" s="131"/>
      <c r="H1599" s="131"/>
      <c r="I1599" s="131"/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</row>
    <row r="1600" spans="1:62" ht="12.75">
      <c r="A1600" s="131"/>
      <c r="B1600" s="131"/>
      <c r="C1600" s="131"/>
      <c r="D1600" s="131"/>
      <c r="E1600" s="131"/>
      <c r="F1600" s="131"/>
      <c r="G1600" s="131"/>
      <c r="H1600" s="131"/>
      <c r="I1600" s="131"/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</row>
    <row r="1601" spans="1:62" ht="12.75">
      <c r="A1601" s="131"/>
      <c r="B1601" s="131"/>
      <c r="C1601" s="131"/>
      <c r="D1601" s="131"/>
      <c r="E1601" s="131"/>
      <c r="F1601" s="131"/>
      <c r="G1601" s="131"/>
      <c r="H1601" s="131"/>
      <c r="I1601" s="131"/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</row>
    <row r="1602" spans="1:62" ht="12.75">
      <c r="A1602" s="131"/>
      <c r="B1602" s="131"/>
      <c r="C1602" s="131"/>
      <c r="D1602" s="131"/>
      <c r="E1602" s="131"/>
      <c r="F1602" s="131"/>
      <c r="G1602" s="131"/>
      <c r="H1602" s="131"/>
      <c r="I1602" s="131"/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</row>
    <row r="1603" spans="1:62" ht="12.75">
      <c r="A1603" s="131"/>
      <c r="B1603" s="131"/>
      <c r="C1603" s="131"/>
      <c r="D1603" s="131"/>
      <c r="E1603" s="131"/>
      <c r="F1603" s="131"/>
      <c r="G1603" s="131"/>
      <c r="H1603" s="131"/>
      <c r="I1603" s="131"/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</row>
    <row r="1604" spans="1:62" ht="12.75">
      <c r="A1604" s="131"/>
      <c r="B1604" s="131"/>
      <c r="C1604" s="131"/>
      <c r="D1604" s="131"/>
      <c r="E1604" s="131"/>
      <c r="F1604" s="131"/>
      <c r="G1604" s="131"/>
      <c r="H1604" s="131"/>
      <c r="I1604" s="131"/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</row>
    <row r="1605" spans="1:62" ht="12.75">
      <c r="A1605" s="131"/>
      <c r="B1605" s="131"/>
      <c r="C1605" s="131"/>
      <c r="D1605" s="131"/>
      <c r="E1605" s="131"/>
      <c r="F1605" s="131"/>
      <c r="G1605" s="131"/>
      <c r="H1605" s="131"/>
      <c r="I1605" s="131"/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</row>
    <row r="1606" spans="1:62" ht="12.75">
      <c r="A1606" s="131"/>
      <c r="B1606" s="131"/>
      <c r="C1606" s="131"/>
      <c r="D1606" s="131"/>
      <c r="E1606" s="131"/>
      <c r="F1606" s="131"/>
      <c r="G1606" s="131"/>
      <c r="H1606" s="131"/>
      <c r="I1606" s="131"/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</row>
    <row r="1607" spans="1:62" ht="12.75">
      <c r="A1607" s="131"/>
      <c r="B1607" s="131"/>
      <c r="C1607" s="131"/>
      <c r="D1607" s="131"/>
      <c r="E1607" s="131"/>
      <c r="F1607" s="131"/>
      <c r="G1607" s="131"/>
      <c r="H1607" s="131"/>
      <c r="I1607" s="131"/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</row>
    <row r="1608" spans="1:62" ht="12.75">
      <c r="A1608" s="131"/>
      <c r="B1608" s="131"/>
      <c r="C1608" s="131"/>
      <c r="D1608" s="131"/>
      <c r="E1608" s="131"/>
      <c r="F1608" s="131"/>
      <c r="G1608" s="131"/>
      <c r="H1608" s="131"/>
      <c r="I1608" s="131"/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</row>
    <row r="1609" spans="1:62" ht="12.75">
      <c r="A1609" s="131"/>
      <c r="B1609" s="131"/>
      <c r="C1609" s="131"/>
      <c r="D1609" s="131"/>
      <c r="E1609" s="131"/>
      <c r="F1609" s="131"/>
      <c r="G1609" s="131"/>
      <c r="H1609" s="131"/>
      <c r="I1609" s="131"/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</row>
    <row r="1610" spans="1:62" ht="12.75">
      <c r="A1610" s="131"/>
      <c r="B1610" s="131"/>
      <c r="C1610" s="131"/>
      <c r="D1610" s="131"/>
      <c r="E1610" s="131"/>
      <c r="F1610" s="131"/>
      <c r="G1610" s="131"/>
      <c r="H1610" s="131"/>
      <c r="I1610" s="131"/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</row>
    <row r="1611" spans="1:62" ht="12.75">
      <c r="A1611" s="131"/>
      <c r="B1611" s="131"/>
      <c r="C1611" s="131"/>
      <c r="D1611" s="131"/>
      <c r="E1611" s="131"/>
      <c r="F1611" s="131"/>
      <c r="G1611" s="131"/>
      <c r="H1611" s="131"/>
      <c r="I1611" s="131"/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</row>
    <row r="1612" spans="1:62" ht="12.75">
      <c r="A1612" s="131"/>
      <c r="B1612" s="131"/>
      <c r="C1612" s="131"/>
      <c r="D1612" s="131"/>
      <c r="E1612" s="131"/>
      <c r="F1612" s="131"/>
      <c r="G1612" s="131"/>
      <c r="H1612" s="131"/>
      <c r="I1612" s="131"/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</row>
    <row r="1613" spans="1:62" ht="12.75">
      <c r="A1613" s="131"/>
      <c r="B1613" s="131"/>
      <c r="C1613" s="131"/>
      <c r="D1613" s="131"/>
      <c r="E1613" s="131"/>
      <c r="F1613" s="131"/>
      <c r="G1613" s="131"/>
      <c r="H1613" s="131"/>
      <c r="I1613" s="131"/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</row>
    <row r="1614" spans="1:62" ht="12.75">
      <c r="A1614" s="131"/>
      <c r="B1614" s="131"/>
      <c r="C1614" s="131"/>
      <c r="D1614" s="131"/>
      <c r="E1614" s="131"/>
      <c r="F1614" s="131"/>
      <c r="G1614" s="131"/>
      <c r="H1614" s="131"/>
      <c r="I1614" s="131"/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</row>
    <row r="1615" spans="1:62" ht="12.75">
      <c r="A1615" s="131"/>
      <c r="B1615" s="131"/>
      <c r="C1615" s="131"/>
      <c r="D1615" s="131"/>
      <c r="E1615" s="131"/>
      <c r="F1615" s="131"/>
      <c r="G1615" s="131"/>
      <c r="H1615" s="131"/>
      <c r="I1615" s="131"/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</row>
    <row r="1616" spans="1:62" ht="12.75">
      <c r="A1616" s="131"/>
      <c r="B1616" s="131"/>
      <c r="C1616" s="131"/>
      <c r="D1616" s="131"/>
      <c r="E1616" s="131"/>
      <c r="F1616" s="131"/>
      <c r="G1616" s="131"/>
      <c r="H1616" s="131"/>
      <c r="I1616" s="131"/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</row>
    <row r="1617" spans="1:62" ht="12.75">
      <c r="A1617" s="131"/>
      <c r="B1617" s="131"/>
      <c r="C1617" s="131"/>
      <c r="D1617" s="131"/>
      <c r="E1617" s="131"/>
      <c r="F1617" s="131"/>
      <c r="G1617" s="131"/>
      <c r="H1617" s="131"/>
      <c r="I1617" s="131"/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</row>
    <row r="1618" spans="1:62" ht="12.75">
      <c r="A1618" s="131"/>
      <c r="B1618" s="131"/>
      <c r="C1618" s="131"/>
      <c r="D1618" s="131"/>
      <c r="E1618" s="131"/>
      <c r="F1618" s="131"/>
      <c r="G1618" s="131"/>
      <c r="H1618" s="131"/>
      <c r="I1618" s="131"/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</row>
    <row r="1619" spans="1:62" ht="12.75">
      <c r="A1619" s="131"/>
      <c r="B1619" s="131"/>
      <c r="C1619" s="131"/>
      <c r="D1619" s="131"/>
      <c r="E1619" s="131"/>
      <c r="F1619" s="131"/>
      <c r="G1619" s="131"/>
      <c r="H1619" s="131"/>
      <c r="I1619" s="131"/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</row>
    <row r="1620" spans="1:62" ht="12.75">
      <c r="A1620" s="131"/>
      <c r="B1620" s="131"/>
      <c r="C1620" s="131"/>
      <c r="D1620" s="131"/>
      <c r="E1620" s="131"/>
      <c r="F1620" s="131"/>
      <c r="G1620" s="131"/>
      <c r="H1620" s="131"/>
      <c r="I1620" s="131"/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</row>
    <row r="1621" spans="1:62" ht="12.75">
      <c r="A1621" s="131"/>
      <c r="B1621" s="131"/>
      <c r="C1621" s="131"/>
      <c r="D1621" s="131"/>
      <c r="E1621" s="131"/>
      <c r="F1621" s="131"/>
      <c r="G1621" s="131"/>
      <c r="H1621" s="131"/>
      <c r="I1621" s="131"/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</row>
    <row r="1622" spans="1:62" ht="12.75">
      <c r="A1622" s="131"/>
      <c r="B1622" s="131"/>
      <c r="C1622" s="131"/>
      <c r="D1622" s="131"/>
      <c r="E1622" s="131"/>
      <c r="F1622" s="131"/>
      <c r="G1622" s="131"/>
      <c r="H1622" s="131"/>
      <c r="I1622" s="131"/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</row>
    <row r="1623" spans="1:62" ht="12.75">
      <c r="A1623" s="131"/>
      <c r="B1623" s="131"/>
      <c r="C1623" s="131"/>
      <c r="D1623" s="131"/>
      <c r="E1623" s="131"/>
      <c r="F1623" s="131"/>
      <c r="G1623" s="131"/>
      <c r="H1623" s="131"/>
      <c r="I1623" s="131"/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</row>
    <row r="1624" spans="1:62" ht="12.75">
      <c r="A1624" s="131"/>
      <c r="B1624" s="131"/>
      <c r="C1624" s="131"/>
      <c r="D1624" s="131"/>
      <c r="E1624" s="131"/>
      <c r="F1624" s="131"/>
      <c r="G1624" s="131"/>
      <c r="H1624" s="131"/>
      <c r="I1624" s="131"/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</row>
    <row r="1625" spans="1:62" ht="12.75">
      <c r="A1625" s="131"/>
      <c r="B1625" s="131"/>
      <c r="C1625" s="131"/>
      <c r="D1625" s="131"/>
      <c r="E1625" s="131"/>
      <c r="F1625" s="131"/>
      <c r="G1625" s="131"/>
      <c r="H1625" s="131"/>
      <c r="I1625" s="131"/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</row>
    <row r="1626" spans="1:62" ht="12.75">
      <c r="A1626" s="131"/>
      <c r="B1626" s="131"/>
      <c r="C1626" s="131"/>
      <c r="D1626" s="131"/>
      <c r="E1626" s="131"/>
      <c r="F1626" s="131"/>
      <c r="G1626" s="131"/>
      <c r="H1626" s="131"/>
      <c r="I1626" s="131"/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</row>
    <row r="1627" spans="1:62" ht="12.75">
      <c r="A1627" s="131"/>
      <c r="B1627" s="131"/>
      <c r="C1627" s="131"/>
      <c r="D1627" s="131"/>
      <c r="E1627" s="131"/>
      <c r="F1627" s="131"/>
      <c r="G1627" s="131"/>
      <c r="H1627" s="131"/>
      <c r="I1627" s="131"/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</row>
    <row r="1628" spans="1:62" ht="12.75">
      <c r="A1628" s="131"/>
      <c r="B1628" s="131"/>
      <c r="C1628" s="131"/>
      <c r="D1628" s="131"/>
      <c r="E1628" s="131"/>
      <c r="F1628" s="131"/>
      <c r="G1628" s="131"/>
      <c r="H1628" s="131"/>
      <c r="I1628" s="131"/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</row>
    <row r="1629" spans="1:62" ht="12.75">
      <c r="A1629" s="131"/>
      <c r="B1629" s="131"/>
      <c r="C1629" s="131"/>
      <c r="D1629" s="131"/>
      <c r="E1629" s="131"/>
      <c r="F1629" s="131"/>
      <c r="G1629" s="131"/>
      <c r="H1629" s="131"/>
      <c r="I1629" s="131"/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</row>
    <row r="1630" spans="1:62" ht="12.75">
      <c r="A1630" s="131"/>
      <c r="B1630" s="131"/>
      <c r="C1630" s="131"/>
      <c r="D1630" s="131"/>
      <c r="E1630" s="131"/>
      <c r="F1630" s="131"/>
      <c r="G1630" s="131"/>
      <c r="H1630" s="131"/>
      <c r="I1630" s="131"/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</row>
    <row r="1631" spans="1:62" ht="12.75">
      <c r="A1631" s="131"/>
      <c r="B1631" s="131"/>
      <c r="C1631" s="131"/>
      <c r="D1631" s="131"/>
      <c r="E1631" s="131"/>
      <c r="F1631" s="131"/>
      <c r="G1631" s="131"/>
      <c r="H1631" s="131"/>
      <c r="I1631" s="131"/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</row>
    <row r="1632" spans="1:62" ht="12.75">
      <c r="A1632" s="131"/>
      <c r="B1632" s="131"/>
      <c r="C1632" s="131"/>
      <c r="D1632" s="131"/>
      <c r="E1632" s="131"/>
      <c r="F1632" s="131"/>
      <c r="G1632" s="131"/>
      <c r="H1632" s="131"/>
      <c r="I1632" s="131"/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</row>
    <row r="1633" spans="1:62" ht="12.75">
      <c r="A1633" s="131"/>
      <c r="B1633" s="131"/>
      <c r="C1633" s="131"/>
      <c r="D1633" s="131"/>
      <c r="E1633" s="131"/>
      <c r="F1633" s="131"/>
      <c r="G1633" s="131"/>
      <c r="H1633" s="131"/>
      <c r="I1633" s="131"/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</row>
    <row r="1634" spans="1:62" ht="12.75">
      <c r="A1634" s="131"/>
      <c r="B1634" s="131"/>
      <c r="C1634" s="131"/>
      <c r="D1634" s="131"/>
      <c r="E1634" s="131"/>
      <c r="F1634" s="131"/>
      <c r="G1634" s="131"/>
      <c r="H1634" s="131"/>
      <c r="I1634" s="131"/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</row>
    <row r="1635" spans="1:62" ht="12.75">
      <c r="A1635" s="131"/>
      <c r="B1635" s="131"/>
      <c r="C1635" s="131"/>
      <c r="D1635" s="131"/>
      <c r="E1635" s="131"/>
      <c r="F1635" s="131"/>
      <c r="G1635" s="131"/>
      <c r="H1635" s="131"/>
      <c r="I1635" s="131"/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</row>
    <row r="1636" spans="1:62" ht="12.75">
      <c r="A1636" s="131"/>
      <c r="B1636" s="131"/>
      <c r="C1636" s="131"/>
      <c r="D1636" s="131"/>
      <c r="E1636" s="131"/>
      <c r="F1636" s="131"/>
      <c r="G1636" s="131"/>
      <c r="H1636" s="131"/>
      <c r="I1636" s="131"/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</row>
    <row r="1637" spans="1:62" ht="12.75">
      <c r="A1637" s="131"/>
      <c r="B1637" s="131"/>
      <c r="C1637" s="131"/>
      <c r="D1637" s="131"/>
      <c r="E1637" s="131"/>
      <c r="F1637" s="131"/>
      <c r="G1637" s="131"/>
      <c r="H1637" s="131"/>
      <c r="I1637" s="131"/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</row>
    <row r="1638" spans="1:62" ht="12.75">
      <c r="A1638" s="131"/>
      <c r="B1638" s="131"/>
      <c r="C1638" s="131"/>
      <c r="D1638" s="131"/>
      <c r="E1638" s="131"/>
      <c r="F1638" s="131"/>
      <c r="G1638" s="131"/>
      <c r="H1638" s="131"/>
      <c r="I1638" s="131"/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</row>
    <row r="1639" spans="1:62" ht="12.75">
      <c r="A1639" s="131"/>
      <c r="B1639" s="131"/>
      <c r="C1639" s="131"/>
      <c r="D1639" s="131"/>
      <c r="E1639" s="131"/>
      <c r="F1639" s="131"/>
      <c r="G1639" s="131"/>
      <c r="H1639" s="131"/>
      <c r="I1639" s="131"/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</row>
    <row r="1640" spans="1:62" ht="12.75">
      <c r="A1640" s="131"/>
      <c r="B1640" s="131"/>
      <c r="C1640" s="131"/>
      <c r="D1640" s="131"/>
      <c r="E1640" s="131"/>
      <c r="F1640" s="131"/>
      <c r="G1640" s="131"/>
      <c r="H1640" s="131"/>
      <c r="I1640" s="131"/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</row>
    <row r="1641" spans="1:62" ht="12.75">
      <c r="A1641" s="131"/>
      <c r="B1641" s="131"/>
      <c r="C1641" s="131"/>
      <c r="D1641" s="131"/>
      <c r="E1641" s="131"/>
      <c r="F1641" s="131"/>
      <c r="G1641" s="131"/>
      <c r="H1641" s="131"/>
      <c r="I1641" s="131"/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</row>
    <row r="1642" spans="1:62" ht="12.75">
      <c r="A1642" s="131"/>
      <c r="B1642" s="131"/>
      <c r="C1642" s="131"/>
      <c r="D1642" s="131"/>
      <c r="E1642" s="131"/>
      <c r="F1642" s="131"/>
      <c r="G1642" s="131"/>
      <c r="H1642" s="131"/>
      <c r="I1642" s="131"/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</row>
    <row r="1643" spans="1:62" ht="12.75">
      <c r="A1643" s="131"/>
      <c r="B1643" s="131"/>
      <c r="C1643" s="131"/>
      <c r="D1643" s="131"/>
      <c r="E1643" s="131"/>
      <c r="F1643" s="131"/>
      <c r="G1643" s="131"/>
      <c r="H1643" s="131"/>
      <c r="I1643" s="131"/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</row>
    <row r="1644" spans="1:62" ht="12.75">
      <c r="A1644" s="131"/>
      <c r="B1644" s="131"/>
      <c r="C1644" s="131"/>
      <c r="D1644" s="131"/>
      <c r="E1644" s="131"/>
      <c r="F1644" s="131"/>
      <c r="G1644" s="131"/>
      <c r="H1644" s="131"/>
      <c r="I1644" s="131"/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</row>
    <row r="1645" spans="1:62" ht="12.75">
      <c r="A1645" s="131"/>
      <c r="B1645" s="131"/>
      <c r="C1645" s="131"/>
      <c r="D1645" s="131"/>
      <c r="E1645" s="131"/>
      <c r="F1645" s="131"/>
      <c r="G1645" s="131"/>
      <c r="H1645" s="131"/>
      <c r="I1645" s="131"/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</row>
    <row r="1646" spans="1:62" ht="12.75">
      <c r="A1646" s="131"/>
      <c r="B1646" s="131"/>
      <c r="C1646" s="131"/>
      <c r="D1646" s="131"/>
      <c r="E1646" s="131"/>
      <c r="F1646" s="131"/>
      <c r="G1646" s="131"/>
      <c r="H1646" s="131"/>
      <c r="I1646" s="131"/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</row>
    <row r="1647" spans="1:62" ht="12.75">
      <c r="A1647" s="131"/>
      <c r="B1647" s="131"/>
      <c r="C1647" s="131"/>
      <c r="D1647" s="131"/>
      <c r="E1647" s="131"/>
      <c r="F1647" s="131"/>
      <c r="G1647" s="131"/>
      <c r="H1647" s="131"/>
      <c r="I1647" s="131"/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</row>
    <row r="1648" spans="1:62" ht="12.75">
      <c r="A1648" s="131"/>
      <c r="B1648" s="131"/>
      <c r="C1648" s="131"/>
      <c r="D1648" s="131"/>
      <c r="E1648" s="131"/>
      <c r="F1648" s="131"/>
      <c r="G1648" s="131"/>
      <c r="H1648" s="131"/>
      <c r="I1648" s="131"/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</row>
    <row r="1649" spans="1:62" ht="12.75">
      <c r="A1649" s="131"/>
      <c r="B1649" s="131"/>
      <c r="C1649" s="131"/>
      <c r="D1649" s="131"/>
      <c r="E1649" s="131"/>
      <c r="F1649" s="131"/>
      <c r="G1649" s="131"/>
      <c r="H1649" s="131"/>
      <c r="I1649" s="131"/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</row>
    <row r="1650" spans="1:62" ht="12.75">
      <c r="A1650" s="131"/>
      <c r="B1650" s="131"/>
      <c r="C1650" s="131"/>
      <c r="D1650" s="131"/>
      <c r="E1650" s="131"/>
      <c r="F1650" s="131"/>
      <c r="G1650" s="131"/>
      <c r="H1650" s="131"/>
      <c r="I1650" s="131"/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</row>
    <row r="1651" spans="1:62" ht="12.75">
      <c r="A1651" s="131"/>
      <c r="B1651" s="131"/>
      <c r="C1651" s="131"/>
      <c r="D1651" s="131"/>
      <c r="E1651" s="131"/>
      <c r="F1651" s="131"/>
      <c r="G1651" s="131"/>
      <c r="H1651" s="131"/>
      <c r="I1651" s="131"/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</row>
    <row r="1652" spans="1:62" ht="12.75">
      <c r="A1652" s="131"/>
      <c r="B1652" s="131"/>
      <c r="C1652" s="131"/>
      <c r="D1652" s="131"/>
      <c r="E1652" s="131"/>
      <c r="F1652" s="131"/>
      <c r="G1652" s="131"/>
      <c r="H1652" s="131"/>
      <c r="I1652" s="131"/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</row>
    <row r="1653" spans="1:62" ht="12.75">
      <c r="A1653" s="131"/>
      <c r="B1653" s="131"/>
      <c r="C1653" s="131"/>
      <c r="D1653" s="131"/>
      <c r="E1653" s="131"/>
      <c r="F1653" s="131"/>
      <c r="G1653" s="131"/>
      <c r="H1653" s="131"/>
      <c r="I1653" s="131"/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</row>
    <row r="1654" spans="1:62" ht="12.75">
      <c r="A1654" s="131"/>
      <c r="B1654" s="131"/>
      <c r="C1654" s="131"/>
      <c r="D1654" s="131"/>
      <c r="E1654" s="131"/>
      <c r="F1654" s="131"/>
      <c r="G1654" s="131"/>
      <c r="H1654" s="131"/>
      <c r="I1654" s="131"/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</row>
    <row r="1655" spans="1:62" ht="12.75">
      <c r="A1655" s="131"/>
      <c r="B1655" s="131"/>
      <c r="C1655" s="131"/>
      <c r="D1655" s="131"/>
      <c r="E1655" s="131"/>
      <c r="F1655" s="131"/>
      <c r="G1655" s="131"/>
      <c r="H1655" s="131"/>
      <c r="I1655" s="131"/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</row>
    <row r="1656" spans="1:62" ht="12.75">
      <c r="A1656" s="131"/>
      <c r="B1656" s="131"/>
      <c r="C1656" s="131"/>
      <c r="D1656" s="131"/>
      <c r="E1656" s="131"/>
      <c r="F1656" s="131"/>
      <c r="G1656" s="131"/>
      <c r="H1656" s="131"/>
      <c r="I1656" s="131"/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</row>
    <row r="1657" spans="1:62" ht="12.75">
      <c r="A1657" s="131"/>
      <c r="B1657" s="131"/>
      <c r="C1657" s="131"/>
      <c r="D1657" s="131"/>
      <c r="E1657" s="131"/>
      <c r="F1657" s="131"/>
      <c r="G1657" s="131"/>
      <c r="H1657" s="131"/>
      <c r="I1657" s="131"/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</row>
    <row r="1658" spans="1:62" ht="12.75">
      <c r="A1658" s="131"/>
      <c r="B1658" s="131"/>
      <c r="C1658" s="131"/>
      <c r="D1658" s="131"/>
      <c r="E1658" s="131"/>
      <c r="F1658" s="131"/>
      <c r="G1658" s="131"/>
      <c r="H1658" s="131"/>
      <c r="I1658" s="131"/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</row>
    <row r="1659" spans="1:62" ht="12.75">
      <c r="A1659" s="131"/>
      <c r="B1659" s="131"/>
      <c r="C1659" s="131"/>
      <c r="D1659" s="131"/>
      <c r="E1659" s="131"/>
      <c r="F1659" s="131"/>
      <c r="G1659" s="131"/>
      <c r="H1659" s="131"/>
      <c r="I1659" s="131"/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</row>
    <row r="1660" spans="1:62" ht="12.75">
      <c r="A1660" s="131"/>
      <c r="B1660" s="131"/>
      <c r="C1660" s="131"/>
      <c r="D1660" s="131"/>
      <c r="E1660" s="131"/>
      <c r="F1660" s="131"/>
      <c r="G1660" s="131"/>
      <c r="H1660" s="131"/>
      <c r="I1660" s="131"/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</row>
    <row r="1661" spans="1:62" ht="12.75">
      <c r="A1661" s="131"/>
      <c r="B1661" s="131"/>
      <c r="C1661" s="131"/>
      <c r="D1661" s="131"/>
      <c r="E1661" s="131"/>
      <c r="F1661" s="131"/>
      <c r="G1661" s="131"/>
      <c r="H1661" s="131"/>
      <c r="I1661" s="131"/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</row>
    <row r="1662" spans="1:62" ht="12.75">
      <c r="A1662" s="131"/>
      <c r="B1662" s="131"/>
      <c r="C1662" s="131"/>
      <c r="D1662" s="131"/>
      <c r="E1662" s="131"/>
      <c r="F1662" s="131"/>
      <c r="G1662" s="131"/>
      <c r="H1662" s="131"/>
      <c r="I1662" s="131"/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</row>
    <row r="1663" spans="1:62" ht="12.75">
      <c r="A1663" s="131"/>
      <c r="B1663" s="131"/>
      <c r="C1663" s="131"/>
      <c r="D1663" s="131"/>
      <c r="E1663" s="131"/>
      <c r="F1663" s="131"/>
      <c r="G1663" s="131"/>
      <c r="H1663" s="131"/>
      <c r="I1663" s="131"/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</row>
    <row r="1664" spans="1:62" ht="12.75">
      <c r="A1664" s="131"/>
      <c r="B1664" s="131"/>
      <c r="C1664" s="131"/>
      <c r="D1664" s="131"/>
      <c r="E1664" s="131"/>
      <c r="F1664" s="131"/>
      <c r="G1664" s="131"/>
      <c r="H1664" s="131"/>
      <c r="I1664" s="131"/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</row>
    <row r="1665" spans="1:62" ht="12.75">
      <c r="A1665" s="131"/>
      <c r="B1665" s="131"/>
      <c r="C1665" s="131"/>
      <c r="D1665" s="131"/>
      <c r="E1665" s="131"/>
      <c r="F1665" s="131"/>
      <c r="G1665" s="131"/>
      <c r="H1665" s="131"/>
      <c r="I1665" s="131"/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</row>
    <row r="1666" spans="1:62" ht="12.75">
      <c r="A1666" s="131"/>
      <c r="B1666" s="131"/>
      <c r="C1666" s="131"/>
      <c r="D1666" s="131"/>
      <c r="E1666" s="131"/>
      <c r="F1666" s="131"/>
      <c r="G1666" s="131"/>
      <c r="H1666" s="131"/>
      <c r="I1666" s="131"/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216" t="s">
        <v>284</v>
      </c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</row>
    <row r="1667" spans="1:62" ht="12.75">
      <c r="A1667" s="131"/>
      <c r="B1667" s="131"/>
      <c r="C1667" s="131"/>
      <c r="D1667" s="131"/>
      <c r="E1667" s="131"/>
      <c r="F1667" s="131"/>
      <c r="G1667" s="131"/>
      <c r="H1667" s="131"/>
      <c r="I1667" s="131"/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</row>
    <row r="1668" spans="1:62" ht="12.75">
      <c r="A1668" s="131"/>
      <c r="B1668" s="131"/>
      <c r="C1668" s="131"/>
      <c r="D1668" s="131"/>
      <c r="E1668" s="131"/>
      <c r="F1668" s="131"/>
      <c r="G1668" s="131"/>
      <c r="H1668" s="131"/>
      <c r="I1668" s="131"/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</row>
    <row r="1669" spans="1:62" ht="12.75">
      <c r="A1669" s="131"/>
      <c r="B1669" s="131"/>
      <c r="C1669" s="131"/>
      <c r="D1669" s="131"/>
      <c r="E1669" s="131"/>
      <c r="F1669" s="131"/>
      <c r="G1669" s="131"/>
      <c r="H1669" s="131"/>
      <c r="I1669" s="131"/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</row>
    <row r="1670" spans="1:62" ht="12.75">
      <c r="A1670" s="131"/>
      <c r="B1670" s="131"/>
      <c r="C1670" s="131"/>
      <c r="D1670" s="131"/>
      <c r="E1670" s="131"/>
      <c r="F1670" s="131"/>
      <c r="G1670" s="131"/>
      <c r="H1670" s="131"/>
      <c r="I1670" s="131"/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</row>
    <row r="1671" spans="1:62" ht="12.75">
      <c r="A1671" s="131"/>
      <c r="B1671" s="131"/>
      <c r="C1671" s="131"/>
      <c r="D1671" s="131"/>
      <c r="E1671" s="131"/>
      <c r="F1671" s="131"/>
      <c r="G1671" s="131"/>
      <c r="H1671" s="131"/>
      <c r="I1671" s="131"/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</row>
    <row r="1672" spans="1:62" ht="12.75">
      <c r="A1672" s="131"/>
      <c r="B1672" s="131"/>
      <c r="C1672" s="131"/>
      <c r="D1672" s="131"/>
      <c r="E1672" s="131"/>
      <c r="F1672" s="131"/>
      <c r="G1672" s="131"/>
      <c r="H1672" s="131"/>
      <c r="I1672" s="131"/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</row>
    <row r="1673" spans="1:62" ht="12.75">
      <c r="A1673" s="131"/>
      <c r="B1673" s="131"/>
      <c r="C1673" s="131"/>
      <c r="D1673" s="131"/>
      <c r="E1673" s="131"/>
      <c r="F1673" s="131"/>
      <c r="G1673" s="131"/>
      <c r="H1673" s="131"/>
      <c r="I1673" s="131"/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</row>
    <row r="1674" spans="1:62" ht="12.75">
      <c r="A1674" s="131"/>
      <c r="B1674" s="131"/>
      <c r="C1674" s="131"/>
      <c r="D1674" s="131"/>
      <c r="E1674" s="131"/>
      <c r="F1674" s="131"/>
      <c r="G1674" s="131"/>
      <c r="H1674" s="131"/>
      <c r="I1674" s="131"/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</row>
    <row r="1675" spans="1:62" ht="12.75">
      <c r="A1675" s="131"/>
      <c r="B1675" s="131"/>
      <c r="C1675" s="131"/>
      <c r="D1675" s="131"/>
      <c r="E1675" s="131"/>
      <c r="F1675" s="131"/>
      <c r="G1675" s="131"/>
      <c r="H1675" s="131"/>
      <c r="I1675" s="131"/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</row>
    <row r="1676" spans="1:62" ht="12.75">
      <c r="A1676" s="131"/>
      <c r="B1676" s="131"/>
      <c r="C1676" s="131"/>
      <c r="D1676" s="131"/>
      <c r="E1676" s="131"/>
      <c r="F1676" s="131"/>
      <c r="G1676" s="131"/>
      <c r="H1676" s="131"/>
      <c r="I1676" s="131"/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</row>
    <row r="1677" spans="1:62" ht="12.75">
      <c r="A1677" s="131"/>
      <c r="B1677" s="131"/>
      <c r="C1677" s="131"/>
      <c r="D1677" s="131"/>
      <c r="E1677" s="131"/>
      <c r="F1677" s="131"/>
      <c r="G1677" s="131"/>
      <c r="H1677" s="131"/>
      <c r="I1677" s="131"/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</row>
    <row r="1678" spans="1:62" ht="12.75">
      <c r="A1678" s="131"/>
      <c r="B1678" s="131"/>
      <c r="C1678" s="131"/>
      <c r="D1678" s="131"/>
      <c r="E1678" s="131"/>
      <c r="F1678" s="131"/>
      <c r="G1678" s="131"/>
      <c r="H1678" s="131"/>
      <c r="I1678" s="131"/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</row>
    <row r="1679" spans="1:62" ht="12.75">
      <c r="A1679" s="131"/>
      <c r="B1679" s="131"/>
      <c r="C1679" s="131"/>
      <c r="D1679" s="131"/>
      <c r="E1679" s="131"/>
      <c r="F1679" s="131"/>
      <c r="G1679" s="131"/>
      <c r="H1679" s="131"/>
      <c r="I1679" s="131"/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</row>
    <row r="1680" spans="1:62" ht="12.75">
      <c r="A1680" s="131"/>
      <c r="B1680" s="131"/>
      <c r="C1680" s="131"/>
      <c r="D1680" s="131"/>
      <c r="E1680" s="131"/>
      <c r="F1680" s="131"/>
      <c r="G1680" s="131"/>
      <c r="H1680" s="131"/>
      <c r="I1680" s="131"/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</row>
    <row r="1681" spans="1:62" ht="12.75">
      <c r="A1681" s="131"/>
      <c r="B1681" s="131"/>
      <c r="C1681" s="131"/>
      <c r="D1681" s="131"/>
      <c r="E1681" s="131"/>
      <c r="F1681" s="131"/>
      <c r="G1681" s="131"/>
      <c r="H1681" s="131"/>
      <c r="I1681" s="131"/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</row>
    <row r="1682" spans="1:62" ht="12.75">
      <c r="A1682" s="131"/>
      <c r="B1682" s="131"/>
      <c r="C1682" s="131"/>
      <c r="D1682" s="131"/>
      <c r="E1682" s="131"/>
      <c r="F1682" s="131"/>
      <c r="G1682" s="131"/>
      <c r="H1682" s="131"/>
      <c r="I1682" s="131"/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</row>
    <row r="1683" spans="1:62" ht="12.75">
      <c r="A1683" s="131"/>
      <c r="B1683" s="131"/>
      <c r="C1683" s="131"/>
      <c r="D1683" s="131"/>
      <c r="E1683" s="131"/>
      <c r="F1683" s="131"/>
      <c r="G1683" s="131"/>
      <c r="H1683" s="131"/>
      <c r="I1683" s="131"/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</row>
    <row r="1684" spans="1:62" ht="12.75">
      <c r="A1684" s="131"/>
      <c r="B1684" s="131"/>
      <c r="C1684" s="131"/>
      <c r="D1684" s="131"/>
      <c r="E1684" s="131"/>
      <c r="F1684" s="131"/>
      <c r="G1684" s="131"/>
      <c r="H1684" s="131"/>
      <c r="I1684" s="131"/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</row>
    <row r="1685" spans="1:62" ht="12.75">
      <c r="A1685" s="131"/>
      <c r="B1685" s="131"/>
      <c r="C1685" s="131"/>
      <c r="D1685" s="131"/>
      <c r="E1685" s="131"/>
      <c r="F1685" s="131"/>
      <c r="G1685" s="131"/>
      <c r="H1685" s="131"/>
      <c r="I1685" s="131"/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</row>
    <row r="1686" spans="1:62" ht="12.75">
      <c r="A1686" s="131"/>
      <c r="B1686" s="131"/>
      <c r="C1686" s="131"/>
      <c r="D1686" s="131"/>
      <c r="E1686" s="131"/>
      <c r="F1686" s="131"/>
      <c r="G1686" s="131"/>
      <c r="H1686" s="131"/>
      <c r="I1686" s="131"/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</row>
    <row r="1687" spans="1:62" ht="12.75">
      <c r="A1687" s="131"/>
      <c r="B1687" s="131"/>
      <c r="C1687" s="131"/>
      <c r="D1687" s="131"/>
      <c r="E1687" s="131"/>
      <c r="F1687" s="131"/>
      <c r="G1687" s="131"/>
      <c r="H1687" s="131"/>
      <c r="I1687" s="131"/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</row>
    <row r="1688" spans="1:62" ht="12.75">
      <c r="A1688" s="131"/>
      <c r="B1688" s="131"/>
      <c r="C1688" s="131"/>
      <c r="D1688" s="131"/>
      <c r="E1688" s="131"/>
      <c r="F1688" s="131"/>
      <c r="G1688" s="131"/>
      <c r="H1688" s="131"/>
      <c r="I1688" s="131"/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</row>
    <row r="1689" spans="1:62" ht="12.75">
      <c r="A1689" s="131"/>
      <c r="B1689" s="131"/>
      <c r="C1689" s="131"/>
      <c r="D1689" s="131"/>
      <c r="E1689" s="131"/>
      <c r="F1689" s="131"/>
      <c r="G1689" s="131"/>
      <c r="H1689" s="131"/>
      <c r="I1689" s="131"/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</row>
    <row r="1690" spans="1:62" ht="12.75">
      <c r="A1690" s="131"/>
      <c r="B1690" s="131"/>
      <c r="C1690" s="131"/>
      <c r="D1690" s="131"/>
      <c r="E1690" s="131"/>
      <c r="F1690" s="131"/>
      <c r="G1690" s="131"/>
      <c r="H1690" s="131"/>
      <c r="I1690" s="131"/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</row>
    <row r="1691" spans="1:62" ht="12.75">
      <c r="A1691" s="131"/>
      <c r="B1691" s="131"/>
      <c r="C1691" s="131"/>
      <c r="D1691" s="131"/>
      <c r="E1691" s="131"/>
      <c r="F1691" s="131"/>
      <c r="G1691" s="131"/>
      <c r="H1691" s="131"/>
      <c r="I1691" s="131"/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</row>
    <row r="1692" spans="1:62" ht="12.75">
      <c r="A1692" s="131"/>
      <c r="B1692" s="131"/>
      <c r="C1692" s="131"/>
      <c r="D1692" s="131"/>
      <c r="E1692" s="131"/>
      <c r="F1692" s="131"/>
      <c r="G1692" s="131"/>
      <c r="H1692" s="131"/>
      <c r="I1692" s="131"/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</row>
    <row r="1693" spans="1:62" ht="12.75">
      <c r="A1693" s="131"/>
      <c r="B1693" s="131"/>
      <c r="C1693" s="131"/>
      <c r="D1693" s="131"/>
      <c r="E1693" s="131"/>
      <c r="F1693" s="131"/>
      <c r="G1693" s="131"/>
      <c r="H1693" s="131"/>
      <c r="I1693" s="131"/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</row>
    <row r="1694" spans="1:62" ht="12.75">
      <c r="A1694" s="131"/>
      <c r="B1694" s="131"/>
      <c r="C1694" s="131"/>
      <c r="D1694" s="131"/>
      <c r="E1694" s="131"/>
      <c r="F1694" s="131"/>
      <c r="G1694" s="131"/>
      <c r="H1694" s="131"/>
      <c r="I1694" s="131"/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</row>
    <row r="1695" spans="1:62" ht="12.75">
      <c r="A1695" s="131"/>
      <c r="B1695" s="131"/>
      <c r="C1695" s="131"/>
      <c r="D1695" s="131"/>
      <c r="E1695" s="131"/>
      <c r="F1695" s="131"/>
      <c r="G1695" s="131"/>
      <c r="H1695" s="131"/>
      <c r="I1695" s="131"/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</row>
    <row r="1696" spans="1:62" ht="12.75">
      <c r="A1696" s="131"/>
      <c r="B1696" s="131"/>
      <c r="C1696" s="131"/>
      <c r="D1696" s="131"/>
      <c r="E1696" s="131"/>
      <c r="F1696" s="131"/>
      <c r="G1696" s="131"/>
      <c r="H1696" s="131"/>
      <c r="I1696" s="131"/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</row>
    <row r="1697" spans="1:62" ht="12.75">
      <c r="A1697" s="131"/>
      <c r="B1697" s="131"/>
      <c r="C1697" s="131"/>
      <c r="D1697" s="131"/>
      <c r="E1697" s="131"/>
      <c r="F1697" s="131"/>
      <c r="G1697" s="131"/>
      <c r="H1697" s="131"/>
      <c r="I1697" s="131"/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</row>
    <row r="1698" spans="1:62" ht="12.75">
      <c r="A1698" s="131"/>
      <c r="B1698" s="131"/>
      <c r="C1698" s="131"/>
      <c r="D1698" s="131"/>
      <c r="E1698" s="131"/>
      <c r="F1698" s="131"/>
      <c r="G1698" s="131"/>
      <c r="H1698" s="131"/>
      <c r="I1698" s="131"/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</row>
    <row r="1699" spans="1:62" ht="12.75">
      <c r="A1699" s="131"/>
      <c r="B1699" s="131"/>
      <c r="C1699" s="131"/>
      <c r="D1699" s="131"/>
      <c r="E1699" s="131"/>
      <c r="F1699" s="131"/>
      <c r="G1699" s="131"/>
      <c r="H1699" s="131"/>
      <c r="I1699" s="131"/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</row>
    <row r="1700" spans="1:62" ht="12.75">
      <c r="A1700" s="131"/>
      <c r="B1700" s="131"/>
      <c r="C1700" s="131"/>
      <c r="D1700" s="131"/>
      <c r="E1700" s="131"/>
      <c r="F1700" s="131"/>
      <c r="G1700" s="131"/>
      <c r="H1700" s="131"/>
      <c r="I1700" s="131"/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</row>
    <row r="1701" spans="1:62" ht="12.75">
      <c r="A1701" s="131"/>
      <c r="B1701" s="131"/>
      <c r="C1701" s="131"/>
      <c r="D1701" s="131"/>
      <c r="E1701" s="131"/>
      <c r="F1701" s="131"/>
      <c r="G1701" s="131"/>
      <c r="H1701" s="131"/>
      <c r="I1701" s="131"/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</row>
    <row r="1702" spans="1:62" ht="12.75">
      <c r="A1702" s="131"/>
      <c r="B1702" s="131"/>
      <c r="C1702" s="131"/>
      <c r="D1702" s="131"/>
      <c r="E1702" s="131"/>
      <c r="F1702" s="131"/>
      <c r="G1702" s="131"/>
      <c r="H1702" s="131"/>
      <c r="I1702" s="131"/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</row>
    <row r="1703" spans="1:62" ht="12.75">
      <c r="A1703" s="131"/>
      <c r="B1703" s="131"/>
      <c r="C1703" s="131"/>
      <c r="D1703" s="131"/>
      <c r="E1703" s="131"/>
      <c r="F1703" s="131"/>
      <c r="G1703" s="131"/>
      <c r="H1703" s="131"/>
      <c r="I1703" s="131"/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</row>
    <row r="1704" spans="1:62" ht="12.75">
      <c r="A1704" s="131"/>
      <c r="B1704" s="131"/>
      <c r="C1704" s="131"/>
      <c r="D1704" s="131"/>
      <c r="E1704" s="131"/>
      <c r="F1704" s="131"/>
      <c r="G1704" s="131"/>
      <c r="H1704" s="131"/>
      <c r="I1704" s="131"/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</row>
    <row r="1705" spans="1:62" ht="12.75">
      <c r="A1705" s="131"/>
      <c r="B1705" s="131"/>
      <c r="C1705" s="131"/>
      <c r="D1705" s="131"/>
      <c r="E1705" s="131"/>
      <c r="F1705" s="131"/>
      <c r="G1705" s="131"/>
      <c r="H1705" s="131"/>
      <c r="I1705" s="131"/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</row>
    <row r="1706" spans="1:62" ht="12.75">
      <c r="A1706" s="131"/>
      <c r="B1706" s="131"/>
      <c r="C1706" s="131"/>
      <c r="D1706" s="131"/>
      <c r="E1706" s="131"/>
      <c r="F1706" s="131"/>
      <c r="G1706" s="131"/>
      <c r="H1706" s="131"/>
      <c r="I1706" s="131"/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</row>
    <row r="1707" spans="1:62" ht="12.75">
      <c r="A1707" s="131"/>
      <c r="B1707" s="131"/>
      <c r="C1707" s="131"/>
      <c r="D1707" s="131"/>
      <c r="E1707" s="131"/>
      <c r="F1707" s="131"/>
      <c r="G1707" s="131"/>
      <c r="H1707" s="131"/>
      <c r="I1707" s="131"/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</row>
    <row r="1708" spans="1:62" ht="12.75">
      <c r="A1708" s="131"/>
      <c r="B1708" s="131"/>
      <c r="C1708" s="131"/>
      <c r="D1708" s="131"/>
      <c r="E1708" s="131"/>
      <c r="F1708" s="131"/>
      <c r="G1708" s="131"/>
      <c r="H1708" s="131"/>
      <c r="I1708" s="131"/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</row>
    <row r="1709" spans="1:62" ht="12.75">
      <c r="A1709" s="131"/>
      <c r="B1709" s="131"/>
      <c r="C1709" s="131"/>
      <c r="D1709" s="131"/>
      <c r="E1709" s="131"/>
      <c r="F1709" s="131"/>
      <c r="G1709" s="131"/>
      <c r="H1709" s="131"/>
      <c r="I1709" s="131"/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</row>
    <row r="1710" spans="1:62" ht="12.75">
      <c r="A1710" s="131"/>
      <c r="B1710" s="131"/>
      <c r="C1710" s="131"/>
      <c r="D1710" s="131"/>
      <c r="E1710" s="131"/>
      <c r="F1710" s="131"/>
      <c r="G1710" s="131"/>
      <c r="H1710" s="131"/>
      <c r="I1710" s="131"/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</row>
    <row r="1711" spans="1:62" ht="12.75">
      <c r="A1711" s="131"/>
      <c r="B1711" s="131"/>
      <c r="C1711" s="131"/>
      <c r="D1711" s="131"/>
      <c r="E1711" s="131"/>
      <c r="F1711" s="131"/>
      <c r="G1711" s="131"/>
      <c r="H1711" s="131"/>
      <c r="I1711" s="131"/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</row>
    <row r="1712" spans="1:62" ht="12.75">
      <c r="A1712" s="131"/>
      <c r="B1712" s="131"/>
      <c r="C1712" s="131"/>
      <c r="D1712" s="131"/>
      <c r="E1712" s="131"/>
      <c r="F1712" s="131"/>
      <c r="G1712" s="131"/>
      <c r="H1712" s="131"/>
      <c r="I1712" s="131"/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</row>
    <row r="1713" spans="1:62" ht="12.75">
      <c r="A1713" s="131"/>
      <c r="B1713" s="131"/>
      <c r="C1713" s="131"/>
      <c r="D1713" s="131"/>
      <c r="E1713" s="131"/>
      <c r="F1713" s="131"/>
      <c r="G1713" s="131"/>
      <c r="H1713" s="131"/>
      <c r="I1713" s="131"/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</row>
    <row r="1714" spans="1:62" ht="12.75">
      <c r="A1714" s="131"/>
      <c r="B1714" s="131"/>
      <c r="C1714" s="131"/>
      <c r="D1714" s="131"/>
      <c r="E1714" s="131"/>
      <c r="F1714" s="131"/>
      <c r="G1714" s="131"/>
      <c r="H1714" s="131"/>
      <c r="I1714" s="131"/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</row>
    <row r="1715" spans="1:62" ht="12.75">
      <c r="A1715" s="131"/>
      <c r="B1715" s="131"/>
      <c r="C1715" s="131"/>
      <c r="D1715" s="131"/>
      <c r="E1715" s="131"/>
      <c r="F1715" s="131"/>
      <c r="G1715" s="131"/>
      <c r="H1715" s="131"/>
      <c r="I1715" s="131"/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</row>
    <row r="1716" spans="1:62" ht="12.75">
      <c r="A1716" s="131"/>
      <c r="B1716" s="131"/>
      <c r="C1716" s="131"/>
      <c r="D1716" s="131"/>
      <c r="E1716" s="131"/>
      <c r="F1716" s="131"/>
      <c r="G1716" s="131"/>
      <c r="H1716" s="131"/>
      <c r="I1716" s="131"/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</row>
    <row r="1717" spans="1:62" ht="12.75">
      <c r="A1717" s="131"/>
      <c r="B1717" s="131"/>
      <c r="C1717" s="131"/>
      <c r="D1717" s="131"/>
      <c r="E1717" s="131"/>
      <c r="F1717" s="131"/>
      <c r="G1717" s="131"/>
      <c r="H1717" s="131"/>
      <c r="I1717" s="131"/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</row>
    <row r="1718" spans="1:62" ht="12.75">
      <c r="A1718" s="131"/>
      <c r="B1718" s="131"/>
      <c r="C1718" s="131"/>
      <c r="D1718" s="131"/>
      <c r="E1718" s="131"/>
      <c r="F1718" s="131"/>
      <c r="G1718" s="131"/>
      <c r="H1718" s="131"/>
      <c r="I1718" s="131"/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</row>
    <row r="1719" spans="1:62" ht="12.75">
      <c r="A1719" s="131"/>
      <c r="B1719" s="131"/>
      <c r="C1719" s="131"/>
      <c r="D1719" s="131"/>
      <c r="E1719" s="131"/>
      <c r="F1719" s="131"/>
      <c r="G1719" s="131"/>
      <c r="H1719" s="131"/>
      <c r="I1719" s="131"/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</row>
    <row r="1720" spans="1:62" ht="12.75">
      <c r="A1720" s="131"/>
      <c r="B1720" s="131"/>
      <c r="C1720" s="131"/>
      <c r="D1720" s="131"/>
      <c r="E1720" s="131"/>
      <c r="F1720" s="131"/>
      <c r="G1720" s="131"/>
      <c r="H1720" s="131"/>
      <c r="I1720" s="131"/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</row>
    <row r="1721" spans="1:62" ht="12.75">
      <c r="A1721" s="131"/>
      <c r="B1721" s="131"/>
      <c r="C1721" s="131"/>
      <c r="D1721" s="131"/>
      <c r="E1721" s="131"/>
      <c r="F1721" s="131"/>
      <c r="G1721" s="131"/>
      <c r="H1721" s="131"/>
      <c r="I1721" s="131"/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</row>
    <row r="1722" spans="1:62" ht="12.75">
      <c r="A1722" s="131"/>
      <c r="B1722" s="131"/>
      <c r="C1722" s="131"/>
      <c r="D1722" s="131"/>
      <c r="E1722" s="131"/>
      <c r="F1722" s="131"/>
      <c r="G1722" s="131"/>
      <c r="H1722" s="131"/>
      <c r="I1722" s="131"/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</row>
    <row r="1723" spans="1:62" ht="12.75">
      <c r="A1723" s="131"/>
      <c r="B1723" s="131"/>
      <c r="C1723" s="131"/>
      <c r="D1723" s="131"/>
      <c r="E1723" s="131"/>
      <c r="F1723" s="131"/>
      <c r="G1723" s="131"/>
      <c r="H1723" s="131"/>
      <c r="I1723" s="131"/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</row>
    <row r="1724" spans="1:62" ht="12.75">
      <c r="A1724" s="131"/>
      <c r="B1724" s="131"/>
      <c r="C1724" s="131"/>
      <c r="D1724" s="131"/>
      <c r="E1724" s="131"/>
      <c r="F1724" s="131"/>
      <c r="G1724" s="131"/>
      <c r="H1724" s="131"/>
      <c r="I1724" s="131"/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</row>
    <row r="1725" spans="1:62" ht="12.75">
      <c r="A1725" s="131"/>
      <c r="B1725" s="131"/>
      <c r="C1725" s="131"/>
      <c r="D1725" s="131"/>
      <c r="E1725" s="131"/>
      <c r="F1725" s="131"/>
      <c r="G1725" s="131"/>
      <c r="H1725" s="131"/>
      <c r="I1725" s="131"/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</row>
    <row r="1726" spans="1:62" ht="12.75">
      <c r="A1726" s="131"/>
      <c r="B1726" s="131"/>
      <c r="C1726" s="131"/>
      <c r="D1726" s="131"/>
      <c r="E1726" s="131"/>
      <c r="F1726" s="131"/>
      <c r="G1726" s="131"/>
      <c r="H1726" s="131"/>
      <c r="I1726" s="131"/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</row>
    <row r="1727" spans="1:62" ht="12.75">
      <c r="A1727" s="131"/>
      <c r="B1727" s="131"/>
      <c r="C1727" s="131"/>
      <c r="D1727" s="131"/>
      <c r="E1727" s="131"/>
      <c r="F1727" s="131"/>
      <c r="G1727" s="131"/>
      <c r="H1727" s="131"/>
      <c r="I1727" s="131"/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</row>
    <row r="1728" spans="1:62" ht="12.75">
      <c r="A1728" s="131"/>
      <c r="B1728" s="131"/>
      <c r="C1728" s="131"/>
      <c r="D1728" s="131"/>
      <c r="E1728" s="131"/>
      <c r="F1728" s="131"/>
      <c r="G1728" s="131"/>
      <c r="H1728" s="131"/>
      <c r="I1728" s="131"/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</row>
    <row r="1729" spans="1:62" ht="12.75">
      <c r="A1729" s="131"/>
      <c r="B1729" s="131"/>
      <c r="C1729" s="131"/>
      <c r="D1729" s="131"/>
      <c r="E1729" s="131"/>
      <c r="F1729" s="131"/>
      <c r="G1729" s="131"/>
      <c r="H1729" s="131"/>
      <c r="I1729" s="131"/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</row>
    <row r="1730" spans="1:62" ht="12.75">
      <c r="A1730" s="131"/>
      <c r="B1730" s="131"/>
      <c r="C1730" s="131"/>
      <c r="D1730" s="131"/>
      <c r="E1730" s="131"/>
      <c r="F1730" s="131"/>
      <c r="G1730" s="131"/>
      <c r="H1730" s="131"/>
      <c r="I1730" s="131"/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</row>
    <row r="1731" spans="1:62" ht="12.75">
      <c r="A1731" s="131"/>
      <c r="B1731" s="131"/>
      <c r="C1731" s="131"/>
      <c r="D1731" s="131"/>
      <c r="E1731" s="131"/>
      <c r="F1731" s="131"/>
      <c r="G1731" s="131"/>
      <c r="H1731" s="131"/>
      <c r="I1731" s="131"/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</row>
    <row r="1732" spans="1:62" ht="12.75">
      <c r="A1732" s="131"/>
      <c r="B1732" s="131"/>
      <c r="C1732" s="131"/>
      <c r="D1732" s="131"/>
      <c r="E1732" s="131"/>
      <c r="F1732" s="131"/>
      <c r="G1732" s="131"/>
      <c r="H1732" s="131"/>
      <c r="I1732" s="131"/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</row>
    <row r="1733" spans="1:62" ht="12.75">
      <c r="A1733" s="131"/>
      <c r="B1733" s="131"/>
      <c r="C1733" s="131"/>
      <c r="D1733" s="131"/>
      <c r="E1733" s="131"/>
      <c r="F1733" s="131"/>
      <c r="G1733" s="131"/>
      <c r="H1733" s="131"/>
      <c r="I1733" s="131"/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</row>
    <row r="1734" spans="1:62" ht="12.75">
      <c r="A1734" s="131"/>
      <c r="B1734" s="131"/>
      <c r="C1734" s="131"/>
      <c r="D1734" s="131"/>
      <c r="E1734" s="131"/>
      <c r="F1734" s="131"/>
      <c r="G1734" s="131"/>
      <c r="H1734" s="131"/>
      <c r="I1734" s="131"/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</row>
    <row r="1735" spans="1:62" ht="12.75">
      <c r="A1735" s="131"/>
      <c r="B1735" s="131"/>
      <c r="C1735" s="131"/>
      <c r="D1735" s="131"/>
      <c r="E1735" s="131"/>
      <c r="F1735" s="131"/>
      <c r="G1735" s="131"/>
      <c r="H1735" s="131"/>
      <c r="I1735" s="131"/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</row>
    <row r="1736" spans="1:62" ht="12.75">
      <c r="A1736" s="131"/>
      <c r="B1736" s="131"/>
      <c r="C1736" s="131"/>
      <c r="D1736" s="131"/>
      <c r="E1736" s="131"/>
      <c r="F1736" s="131"/>
      <c r="G1736" s="131"/>
      <c r="H1736" s="131"/>
      <c r="I1736" s="131"/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</row>
    <row r="1737" spans="1:62" ht="12.75">
      <c r="A1737" s="131"/>
      <c r="B1737" s="131"/>
      <c r="C1737" s="131"/>
      <c r="D1737" s="131"/>
      <c r="E1737" s="131"/>
      <c r="F1737" s="131"/>
      <c r="G1737" s="131"/>
      <c r="H1737" s="131"/>
      <c r="I1737" s="131"/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</row>
    <row r="1738" spans="1:62" ht="12.75">
      <c r="A1738" s="131"/>
      <c r="B1738" s="131"/>
      <c r="C1738" s="131"/>
      <c r="D1738" s="131"/>
      <c r="E1738" s="131"/>
      <c r="F1738" s="131"/>
      <c r="G1738" s="131"/>
      <c r="H1738" s="131"/>
      <c r="I1738" s="131"/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</row>
    <row r="1739" spans="1:62" ht="12.75">
      <c r="A1739" s="131"/>
      <c r="B1739" s="131"/>
      <c r="C1739" s="131"/>
      <c r="D1739" s="131"/>
      <c r="E1739" s="131"/>
      <c r="F1739" s="131"/>
      <c r="G1739" s="131"/>
      <c r="H1739" s="131"/>
      <c r="I1739" s="131"/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</row>
    <row r="1740" spans="1:62" ht="12.75">
      <c r="A1740" s="131"/>
      <c r="B1740" s="131"/>
      <c r="C1740" s="131"/>
      <c r="D1740" s="131"/>
      <c r="E1740" s="131"/>
      <c r="F1740" s="131"/>
      <c r="G1740" s="131"/>
      <c r="H1740" s="131"/>
      <c r="I1740" s="131"/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</row>
    <row r="1741" spans="1:62" ht="12.75">
      <c r="A1741" s="131"/>
      <c r="B1741" s="131"/>
      <c r="C1741" s="131"/>
      <c r="D1741" s="131"/>
      <c r="E1741" s="131"/>
      <c r="F1741" s="131"/>
      <c r="G1741" s="131"/>
      <c r="H1741" s="131"/>
      <c r="I1741" s="131"/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</row>
    <row r="1742" spans="1:62" ht="12.75">
      <c r="A1742" s="131"/>
      <c r="B1742" s="131"/>
      <c r="C1742" s="131"/>
      <c r="D1742" s="131"/>
      <c r="E1742" s="131"/>
      <c r="F1742" s="131"/>
      <c r="G1742" s="131"/>
      <c r="H1742" s="131"/>
      <c r="I1742" s="131"/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</row>
    <row r="1743" spans="1:62" ht="12.75">
      <c r="A1743" s="131"/>
      <c r="B1743" s="131"/>
      <c r="C1743" s="131"/>
      <c r="D1743" s="131"/>
      <c r="E1743" s="131"/>
      <c r="F1743" s="131"/>
      <c r="G1743" s="131"/>
      <c r="H1743" s="131"/>
      <c r="I1743" s="131"/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</row>
    <row r="1744" spans="1:62" ht="12.75">
      <c r="A1744" s="131"/>
      <c r="B1744" s="131"/>
      <c r="C1744" s="131"/>
      <c r="D1744" s="131"/>
      <c r="E1744" s="131"/>
      <c r="F1744" s="131"/>
      <c r="G1744" s="131"/>
      <c r="H1744" s="131"/>
      <c r="I1744" s="131"/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</row>
    <row r="1745" spans="1:62" ht="12.75">
      <c r="A1745" s="131"/>
      <c r="B1745" s="131"/>
      <c r="C1745" s="131"/>
      <c r="D1745" s="131"/>
      <c r="E1745" s="131"/>
      <c r="F1745" s="131"/>
      <c r="G1745" s="131"/>
      <c r="H1745" s="131"/>
      <c r="I1745" s="131"/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</row>
    <row r="1746" spans="1:62" ht="12.75">
      <c r="A1746" s="131"/>
      <c r="B1746" s="131"/>
      <c r="C1746" s="131"/>
      <c r="D1746" s="131"/>
      <c r="E1746" s="131"/>
      <c r="F1746" s="131"/>
      <c r="G1746" s="131"/>
      <c r="H1746" s="131"/>
      <c r="I1746" s="131"/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</row>
    <row r="1747" spans="1:62" ht="12.75">
      <c r="A1747" s="131"/>
      <c r="B1747" s="131"/>
      <c r="C1747" s="131"/>
      <c r="D1747" s="131"/>
      <c r="E1747" s="131"/>
      <c r="F1747" s="131"/>
      <c r="G1747" s="131"/>
      <c r="H1747" s="131"/>
      <c r="I1747" s="131"/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</row>
    <row r="1748" spans="1:62" ht="12.75">
      <c r="A1748" s="131"/>
      <c r="B1748" s="131"/>
      <c r="C1748" s="131"/>
      <c r="D1748" s="131"/>
      <c r="E1748" s="131"/>
      <c r="F1748" s="131"/>
      <c r="G1748" s="131"/>
      <c r="H1748" s="131"/>
      <c r="I1748" s="131"/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</row>
    <row r="1749" spans="1:62" ht="12.75">
      <c r="A1749" s="131"/>
      <c r="B1749" s="131"/>
      <c r="C1749" s="131"/>
      <c r="D1749" s="131"/>
      <c r="E1749" s="131"/>
      <c r="F1749" s="131"/>
      <c r="G1749" s="131"/>
      <c r="H1749" s="131"/>
      <c r="I1749" s="131"/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</row>
    <row r="1750" spans="1:62" ht="12.75">
      <c r="A1750" s="131"/>
      <c r="B1750" s="131"/>
      <c r="C1750" s="131"/>
      <c r="D1750" s="131"/>
      <c r="E1750" s="131"/>
      <c r="F1750" s="131"/>
      <c r="G1750" s="131"/>
      <c r="H1750" s="131"/>
      <c r="I1750" s="131"/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</row>
    <row r="1751" spans="1:62" ht="12.75">
      <c r="A1751" s="131"/>
      <c r="B1751" s="131"/>
      <c r="C1751" s="131"/>
      <c r="D1751" s="131"/>
      <c r="E1751" s="131"/>
      <c r="F1751" s="131"/>
      <c r="G1751" s="131"/>
      <c r="H1751" s="131"/>
      <c r="I1751" s="131"/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</row>
    <row r="1752" spans="1:62" ht="12.75">
      <c r="A1752" s="131"/>
      <c r="B1752" s="131"/>
      <c r="C1752" s="131"/>
      <c r="D1752" s="131"/>
      <c r="E1752" s="131"/>
      <c r="F1752" s="131"/>
      <c r="G1752" s="131"/>
      <c r="H1752" s="131"/>
      <c r="I1752" s="131"/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</row>
    <row r="1753" spans="1:62" ht="12.75">
      <c r="A1753" s="131"/>
      <c r="B1753" s="131"/>
      <c r="C1753" s="131"/>
      <c r="D1753" s="131"/>
      <c r="E1753" s="131"/>
      <c r="F1753" s="131"/>
      <c r="G1753" s="131"/>
      <c r="H1753" s="131"/>
      <c r="I1753" s="131"/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</row>
    <row r="1754" spans="1:62" ht="12.75">
      <c r="A1754" s="131"/>
      <c r="B1754" s="131"/>
      <c r="C1754" s="131"/>
      <c r="D1754" s="131"/>
      <c r="E1754" s="131"/>
      <c r="F1754" s="131"/>
      <c r="G1754" s="131"/>
      <c r="H1754" s="131"/>
      <c r="I1754" s="131"/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</row>
    <row r="1755" spans="1:62" ht="12.75">
      <c r="A1755" s="131"/>
      <c r="B1755" s="131"/>
      <c r="C1755" s="131"/>
      <c r="D1755" s="131"/>
      <c r="E1755" s="131"/>
      <c r="F1755" s="131"/>
      <c r="G1755" s="131"/>
      <c r="H1755" s="131"/>
      <c r="I1755" s="131"/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</row>
    <row r="1756" spans="1:62" ht="12.75">
      <c r="A1756" s="131"/>
      <c r="B1756" s="131"/>
      <c r="C1756" s="131"/>
      <c r="D1756" s="131"/>
      <c r="E1756" s="131"/>
      <c r="F1756" s="131"/>
      <c r="G1756" s="131"/>
      <c r="H1756" s="131"/>
      <c r="I1756" s="131"/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</row>
    <row r="1757" spans="1:62" ht="12.75">
      <c r="A1757" s="131"/>
      <c r="B1757" s="131"/>
      <c r="C1757" s="131"/>
      <c r="D1757" s="131"/>
      <c r="E1757" s="131"/>
      <c r="F1757" s="131"/>
      <c r="G1757" s="131"/>
      <c r="H1757" s="131"/>
      <c r="I1757" s="131"/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</row>
    <row r="1758" spans="1:62" ht="12.75">
      <c r="A1758" s="131"/>
      <c r="B1758" s="131"/>
      <c r="C1758" s="131"/>
      <c r="D1758" s="131"/>
      <c r="E1758" s="131"/>
      <c r="F1758" s="131"/>
      <c r="G1758" s="131"/>
      <c r="H1758" s="131"/>
      <c r="I1758" s="131"/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</row>
    <row r="1759" spans="1:62" ht="12.75">
      <c r="A1759" s="131"/>
      <c r="B1759" s="131"/>
      <c r="C1759" s="131"/>
      <c r="D1759" s="131"/>
      <c r="E1759" s="131"/>
      <c r="F1759" s="131"/>
      <c r="G1759" s="131"/>
      <c r="H1759" s="131"/>
      <c r="I1759" s="131"/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</row>
    <row r="1760" spans="1:62" ht="12.75">
      <c r="A1760" s="131"/>
      <c r="B1760" s="131"/>
      <c r="C1760" s="131"/>
      <c r="D1760" s="131"/>
      <c r="E1760" s="131"/>
      <c r="F1760" s="131"/>
      <c r="G1760" s="131"/>
      <c r="H1760" s="131"/>
      <c r="I1760" s="131"/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</row>
    <row r="1761" spans="1:62" ht="12.75">
      <c r="A1761" s="131"/>
      <c r="B1761" s="131"/>
      <c r="C1761" s="131"/>
      <c r="D1761" s="131"/>
      <c r="E1761" s="131"/>
      <c r="F1761" s="131"/>
      <c r="G1761" s="131"/>
      <c r="H1761" s="131"/>
      <c r="I1761" s="131"/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</row>
    <row r="1762" spans="1:62" ht="12.75">
      <c r="A1762" s="131"/>
      <c r="B1762" s="131"/>
      <c r="C1762" s="131"/>
      <c r="D1762" s="131"/>
      <c r="E1762" s="131"/>
      <c r="F1762" s="131"/>
      <c r="G1762" s="131"/>
      <c r="H1762" s="131"/>
      <c r="I1762" s="131"/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</row>
    <row r="1763" spans="1:62" ht="12.75">
      <c r="A1763" s="131"/>
      <c r="B1763" s="131"/>
      <c r="C1763" s="131"/>
      <c r="D1763" s="131"/>
      <c r="E1763" s="131"/>
      <c r="F1763" s="131"/>
      <c r="G1763" s="131"/>
      <c r="H1763" s="131"/>
      <c r="I1763" s="131"/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</row>
    <row r="1764" spans="1:62" ht="12.75">
      <c r="A1764" s="131"/>
      <c r="B1764" s="131"/>
      <c r="C1764" s="131"/>
      <c r="D1764" s="131"/>
      <c r="E1764" s="131"/>
      <c r="F1764" s="131"/>
      <c r="G1764" s="131"/>
      <c r="H1764" s="131"/>
      <c r="I1764" s="131"/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</row>
    <row r="1765" spans="1:62" ht="12.75">
      <c r="A1765" s="131"/>
      <c r="B1765" s="131"/>
      <c r="C1765" s="131"/>
      <c r="D1765" s="131"/>
      <c r="E1765" s="131"/>
      <c r="F1765" s="131"/>
      <c r="G1765" s="131"/>
      <c r="H1765" s="131"/>
      <c r="I1765" s="131"/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</row>
    <row r="1766" spans="1:62" ht="12.75">
      <c r="A1766" s="131"/>
      <c r="B1766" s="131"/>
      <c r="C1766" s="131"/>
      <c r="D1766" s="131"/>
      <c r="E1766" s="131"/>
      <c r="F1766" s="131"/>
      <c r="G1766" s="131"/>
      <c r="H1766" s="131"/>
      <c r="I1766" s="131"/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</row>
    <row r="1767" spans="1:62" ht="12.75">
      <c r="A1767" s="131"/>
      <c r="B1767" s="131"/>
      <c r="C1767" s="131"/>
      <c r="D1767" s="131"/>
      <c r="E1767" s="131"/>
      <c r="F1767" s="131"/>
      <c r="G1767" s="131"/>
      <c r="H1767" s="131"/>
      <c r="I1767" s="131"/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</row>
    <row r="1768" spans="1:62" ht="12.75">
      <c r="A1768" s="131"/>
      <c r="B1768" s="131"/>
      <c r="C1768" s="131"/>
      <c r="D1768" s="131"/>
      <c r="E1768" s="131"/>
      <c r="F1768" s="131"/>
      <c r="G1768" s="131"/>
      <c r="H1768" s="131"/>
      <c r="I1768" s="131"/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</row>
    <row r="1769" spans="1:62" ht="12.75">
      <c r="A1769" s="131"/>
      <c r="B1769" s="131"/>
      <c r="C1769" s="131"/>
      <c r="D1769" s="131"/>
      <c r="E1769" s="131"/>
      <c r="F1769" s="131"/>
      <c r="G1769" s="131"/>
      <c r="H1769" s="131"/>
      <c r="I1769" s="131"/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</row>
    <row r="1770" spans="1:62" ht="12.75">
      <c r="A1770" s="131"/>
      <c r="B1770" s="131"/>
      <c r="C1770" s="131"/>
      <c r="D1770" s="131"/>
      <c r="E1770" s="131"/>
      <c r="F1770" s="131"/>
      <c r="G1770" s="131"/>
      <c r="H1770" s="131"/>
      <c r="I1770" s="131"/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</row>
    <row r="1771" spans="1:62" ht="12.75">
      <c r="A1771" s="131"/>
      <c r="B1771" s="131"/>
      <c r="C1771" s="131"/>
      <c r="D1771" s="131"/>
      <c r="E1771" s="131"/>
      <c r="F1771" s="131"/>
      <c r="G1771" s="131"/>
      <c r="H1771" s="131"/>
      <c r="I1771" s="131"/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</row>
    <row r="1772" spans="1:62" ht="12.75">
      <c r="A1772" s="131"/>
      <c r="B1772" s="131"/>
      <c r="C1772" s="131"/>
      <c r="D1772" s="131"/>
      <c r="E1772" s="131"/>
      <c r="F1772" s="131"/>
      <c r="G1772" s="131"/>
      <c r="H1772" s="131"/>
      <c r="I1772" s="131"/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</row>
    <row r="1773" spans="1:62" ht="12.75">
      <c r="A1773" s="131"/>
      <c r="B1773" s="131"/>
      <c r="C1773" s="131"/>
      <c r="D1773" s="131"/>
      <c r="E1773" s="131"/>
      <c r="F1773" s="131"/>
      <c r="G1773" s="131"/>
      <c r="H1773" s="131"/>
      <c r="I1773" s="131"/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</row>
    <row r="1774" spans="1:62" ht="12.75">
      <c r="A1774" s="131"/>
      <c r="B1774" s="131"/>
      <c r="C1774" s="131"/>
      <c r="D1774" s="131"/>
      <c r="E1774" s="131"/>
      <c r="F1774" s="131"/>
      <c r="G1774" s="131"/>
      <c r="H1774" s="131"/>
      <c r="I1774" s="131"/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</row>
    <row r="1775" spans="1:62" ht="12.75">
      <c r="A1775" s="131"/>
      <c r="B1775" s="131"/>
      <c r="C1775" s="131"/>
      <c r="D1775" s="131"/>
      <c r="E1775" s="131"/>
      <c r="F1775" s="131"/>
      <c r="G1775" s="131"/>
      <c r="H1775" s="131"/>
      <c r="I1775" s="131"/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</row>
    <row r="1776" spans="1:62" ht="12.75">
      <c r="A1776" s="131"/>
      <c r="B1776" s="131"/>
      <c r="C1776" s="131"/>
      <c r="D1776" s="131"/>
      <c r="E1776" s="131"/>
      <c r="F1776" s="131"/>
      <c r="G1776" s="131"/>
      <c r="H1776" s="131"/>
      <c r="I1776" s="131"/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</row>
    <row r="1777" spans="1:62" ht="12.75">
      <c r="A1777" s="131"/>
      <c r="B1777" s="131"/>
      <c r="C1777" s="131"/>
      <c r="D1777" s="131"/>
      <c r="E1777" s="131"/>
      <c r="F1777" s="131"/>
      <c r="G1777" s="131"/>
      <c r="H1777" s="131"/>
      <c r="I1777" s="131"/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</row>
    <row r="1778" spans="1:62" ht="12.75">
      <c r="A1778" s="131"/>
      <c r="B1778" s="131"/>
      <c r="C1778" s="131"/>
      <c r="D1778" s="131"/>
      <c r="E1778" s="131"/>
      <c r="F1778" s="131"/>
      <c r="G1778" s="131"/>
      <c r="H1778" s="131"/>
      <c r="I1778" s="131"/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</row>
    <row r="1779" spans="1:62" ht="12.75">
      <c r="A1779" s="131"/>
      <c r="B1779" s="131"/>
      <c r="C1779" s="131"/>
      <c r="D1779" s="131"/>
      <c r="E1779" s="131"/>
      <c r="F1779" s="131"/>
      <c r="G1779" s="131"/>
      <c r="H1779" s="131"/>
      <c r="I1779" s="131"/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</row>
    <row r="1780" spans="1:62" ht="12.75">
      <c r="A1780" s="131"/>
      <c r="B1780" s="131"/>
      <c r="C1780" s="131"/>
      <c r="D1780" s="131"/>
      <c r="E1780" s="131"/>
      <c r="F1780" s="131"/>
      <c r="G1780" s="131"/>
      <c r="H1780" s="131"/>
      <c r="I1780" s="131"/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</row>
    <row r="1781" spans="1:62" ht="12.75">
      <c r="A1781" s="131"/>
      <c r="B1781" s="131"/>
      <c r="C1781" s="131"/>
      <c r="D1781" s="131"/>
      <c r="E1781" s="131"/>
      <c r="F1781" s="131"/>
      <c r="G1781" s="131"/>
      <c r="H1781" s="131"/>
      <c r="I1781" s="131"/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</row>
    <row r="1782" spans="1:62" ht="12.75">
      <c r="A1782" s="131"/>
      <c r="B1782" s="131"/>
      <c r="C1782" s="131"/>
      <c r="D1782" s="131"/>
      <c r="E1782" s="131"/>
      <c r="F1782" s="131"/>
      <c r="G1782" s="131"/>
      <c r="H1782" s="131"/>
      <c r="I1782" s="131"/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</row>
    <row r="1783" spans="1:62" ht="12.75">
      <c r="A1783" s="131"/>
      <c r="B1783" s="131"/>
      <c r="C1783" s="131"/>
      <c r="D1783" s="131"/>
      <c r="E1783" s="131"/>
      <c r="F1783" s="131"/>
      <c r="G1783" s="131"/>
      <c r="H1783" s="131"/>
      <c r="I1783" s="131"/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</row>
    <row r="1784" spans="1:62" ht="12.75">
      <c r="A1784" s="131"/>
      <c r="B1784" s="131"/>
      <c r="C1784" s="131"/>
      <c r="D1784" s="131"/>
      <c r="E1784" s="131"/>
      <c r="F1784" s="131"/>
      <c r="G1784" s="131"/>
      <c r="H1784" s="131"/>
      <c r="I1784" s="131"/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</row>
    <row r="1785" spans="1:62" ht="12.75">
      <c r="A1785" s="131"/>
      <c r="B1785" s="131"/>
      <c r="C1785" s="131"/>
      <c r="D1785" s="131"/>
      <c r="E1785" s="131"/>
      <c r="F1785" s="131"/>
      <c r="G1785" s="131"/>
      <c r="H1785" s="131"/>
      <c r="I1785" s="131"/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</row>
    <row r="1786" spans="1:62" ht="12.75">
      <c r="A1786" s="131"/>
      <c r="B1786" s="131"/>
      <c r="C1786" s="131"/>
      <c r="D1786" s="131"/>
      <c r="E1786" s="131"/>
      <c r="F1786" s="131"/>
      <c r="G1786" s="131"/>
      <c r="H1786" s="131"/>
      <c r="I1786" s="131"/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</row>
    <row r="1787" spans="1:62" ht="12.75">
      <c r="A1787" s="131"/>
      <c r="B1787" s="131"/>
      <c r="C1787" s="131"/>
      <c r="D1787" s="131"/>
      <c r="E1787" s="131"/>
      <c r="F1787" s="131"/>
      <c r="G1787" s="131"/>
      <c r="H1787" s="131"/>
      <c r="I1787" s="131"/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</row>
    <row r="1788" spans="1:62" ht="12.75">
      <c r="A1788" s="131"/>
      <c r="B1788" s="131"/>
      <c r="C1788" s="131"/>
      <c r="D1788" s="131"/>
      <c r="E1788" s="131"/>
      <c r="F1788" s="131"/>
      <c r="G1788" s="131"/>
      <c r="H1788" s="131"/>
      <c r="I1788" s="131"/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</row>
    <row r="1789" spans="1:62" ht="12.75">
      <c r="A1789" s="131"/>
      <c r="B1789" s="131"/>
      <c r="C1789" s="131"/>
      <c r="D1789" s="131"/>
      <c r="E1789" s="131"/>
      <c r="F1789" s="131"/>
      <c r="G1789" s="131"/>
      <c r="H1789" s="131"/>
      <c r="I1789" s="131"/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</row>
    <row r="1790" spans="1:62" ht="12.75">
      <c r="A1790" s="131"/>
      <c r="B1790" s="131"/>
      <c r="C1790" s="131"/>
      <c r="D1790" s="131"/>
      <c r="E1790" s="131"/>
      <c r="F1790" s="131"/>
      <c r="G1790" s="131"/>
      <c r="H1790" s="131"/>
      <c r="I1790" s="131"/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</row>
    <row r="1791" spans="1:62" ht="12.75">
      <c r="A1791" s="131"/>
      <c r="B1791" s="131"/>
      <c r="C1791" s="131"/>
      <c r="D1791" s="131"/>
      <c r="E1791" s="131"/>
      <c r="F1791" s="131"/>
      <c r="G1791" s="131"/>
      <c r="H1791" s="131"/>
      <c r="I1791" s="131"/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</row>
    <row r="1792" spans="1:62" ht="12.75">
      <c r="A1792" s="131"/>
      <c r="B1792" s="131"/>
      <c r="C1792" s="131"/>
      <c r="D1792" s="131"/>
      <c r="E1792" s="131"/>
      <c r="F1792" s="131"/>
      <c r="G1792" s="131"/>
      <c r="H1792" s="131"/>
      <c r="I1792" s="131"/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</row>
    <row r="1793" spans="1:62" ht="12.75">
      <c r="A1793" s="131"/>
      <c r="B1793" s="131"/>
      <c r="C1793" s="131"/>
      <c r="D1793" s="131"/>
      <c r="E1793" s="131"/>
      <c r="F1793" s="131"/>
      <c r="G1793" s="131"/>
      <c r="H1793" s="131"/>
      <c r="I1793" s="131"/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</row>
    <row r="1794" spans="1:62" ht="12.75">
      <c r="A1794" s="131"/>
      <c r="B1794" s="131"/>
      <c r="C1794" s="131"/>
      <c r="D1794" s="131"/>
      <c r="E1794" s="131"/>
      <c r="F1794" s="131"/>
      <c r="G1794" s="131"/>
      <c r="H1794" s="131"/>
      <c r="I1794" s="131"/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</row>
    <row r="1795" spans="1:62" ht="12.75">
      <c r="A1795" s="131"/>
      <c r="B1795" s="131"/>
      <c r="C1795" s="131"/>
      <c r="D1795" s="131"/>
      <c r="E1795" s="131"/>
      <c r="F1795" s="131"/>
      <c r="G1795" s="131"/>
      <c r="H1795" s="131"/>
      <c r="I1795" s="131"/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</row>
    <row r="1796" spans="1:62" ht="12.75">
      <c r="A1796" s="131"/>
      <c r="B1796" s="131"/>
      <c r="C1796" s="131"/>
      <c r="D1796" s="131"/>
      <c r="E1796" s="131"/>
      <c r="F1796" s="131"/>
      <c r="G1796" s="131"/>
      <c r="H1796" s="131"/>
      <c r="I1796" s="131"/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</row>
    <row r="1797" spans="1:62" ht="12.75">
      <c r="A1797" s="131"/>
      <c r="B1797" s="131"/>
      <c r="C1797" s="131"/>
      <c r="D1797" s="131"/>
      <c r="E1797" s="131"/>
      <c r="F1797" s="131"/>
      <c r="G1797" s="131"/>
      <c r="H1797" s="131"/>
      <c r="I1797" s="131"/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</row>
    <row r="1798" spans="1:62" ht="12.75">
      <c r="A1798" s="131"/>
      <c r="B1798" s="131"/>
      <c r="C1798" s="131"/>
      <c r="D1798" s="131"/>
      <c r="E1798" s="131"/>
      <c r="F1798" s="131"/>
      <c r="G1798" s="131"/>
      <c r="H1798" s="131"/>
      <c r="I1798" s="131"/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</row>
    <row r="1799" spans="1:62" ht="12.75">
      <c r="A1799" s="131"/>
      <c r="B1799" s="131"/>
      <c r="C1799" s="131"/>
      <c r="D1799" s="131"/>
      <c r="E1799" s="131"/>
      <c r="F1799" s="131"/>
      <c r="G1799" s="131"/>
      <c r="H1799" s="131"/>
      <c r="I1799" s="131"/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</row>
    <row r="1800" spans="1:62" ht="12.75">
      <c r="A1800" s="131"/>
      <c r="B1800" s="131"/>
      <c r="C1800" s="131"/>
      <c r="D1800" s="131"/>
      <c r="E1800" s="131"/>
      <c r="F1800" s="131"/>
      <c r="G1800" s="131"/>
      <c r="H1800" s="131"/>
      <c r="I1800" s="131"/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</row>
    <row r="1801" spans="1:62" ht="12.75">
      <c r="A1801" s="131"/>
      <c r="B1801" s="131"/>
      <c r="C1801" s="131"/>
      <c r="D1801" s="131"/>
      <c r="E1801" s="131"/>
      <c r="F1801" s="131"/>
      <c r="G1801" s="131"/>
      <c r="H1801" s="131"/>
      <c r="I1801" s="131"/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</row>
    <row r="1802" spans="1:62" ht="12.75">
      <c r="A1802" s="131"/>
      <c r="B1802" s="131"/>
      <c r="C1802" s="131"/>
      <c r="D1802" s="131"/>
      <c r="E1802" s="131"/>
      <c r="F1802" s="131"/>
      <c r="G1802" s="131"/>
      <c r="H1802" s="131"/>
      <c r="I1802" s="131"/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</row>
    <row r="1803" spans="1:62" ht="12.75">
      <c r="A1803" s="131"/>
      <c r="B1803" s="131"/>
      <c r="C1803" s="131"/>
      <c r="D1803" s="131"/>
      <c r="E1803" s="131"/>
      <c r="F1803" s="131"/>
      <c r="G1803" s="131"/>
      <c r="H1803" s="131"/>
      <c r="I1803" s="131"/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</row>
    <row r="1804" spans="1:62" ht="12.75">
      <c r="A1804" s="131"/>
      <c r="B1804" s="131"/>
      <c r="C1804" s="131"/>
      <c r="D1804" s="131"/>
      <c r="E1804" s="131"/>
      <c r="F1804" s="131"/>
      <c r="G1804" s="131"/>
      <c r="H1804" s="131"/>
      <c r="I1804" s="131"/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</row>
    <row r="1805" spans="1:62" ht="12.75">
      <c r="A1805" s="131"/>
      <c r="B1805" s="131"/>
      <c r="C1805" s="131"/>
      <c r="D1805" s="131"/>
      <c r="E1805" s="131"/>
      <c r="F1805" s="131"/>
      <c r="G1805" s="131"/>
      <c r="H1805" s="131"/>
      <c r="I1805" s="131"/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</row>
    <row r="1806" spans="1:62" ht="12.75">
      <c r="A1806" s="131"/>
      <c r="B1806" s="131"/>
      <c r="C1806" s="131"/>
      <c r="D1806" s="131"/>
      <c r="E1806" s="131"/>
      <c r="F1806" s="131"/>
      <c r="G1806" s="131"/>
      <c r="H1806" s="131"/>
      <c r="I1806" s="131"/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</row>
    <row r="1807" spans="1:62" ht="12.75">
      <c r="A1807" s="131"/>
      <c r="B1807" s="131"/>
      <c r="C1807" s="131"/>
      <c r="D1807" s="131"/>
      <c r="E1807" s="131"/>
      <c r="F1807" s="131"/>
      <c r="G1807" s="131"/>
      <c r="H1807" s="131"/>
      <c r="I1807" s="131"/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</row>
    <row r="1808" spans="1:62" ht="12.75">
      <c r="A1808" s="131"/>
      <c r="B1808" s="131"/>
      <c r="C1808" s="131"/>
      <c r="D1808" s="131"/>
      <c r="E1808" s="131"/>
      <c r="F1808" s="131"/>
      <c r="G1808" s="131"/>
      <c r="H1808" s="131"/>
      <c r="I1808" s="131"/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</row>
    <row r="1809" spans="1:62" ht="12.75">
      <c r="A1809" s="131"/>
      <c r="B1809" s="131"/>
      <c r="C1809" s="131"/>
      <c r="D1809" s="131"/>
      <c r="E1809" s="131"/>
      <c r="F1809" s="131"/>
      <c r="G1809" s="131"/>
      <c r="H1809" s="131"/>
      <c r="I1809" s="131"/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</row>
    <row r="1810" spans="1:62" ht="12.75">
      <c r="A1810" s="131"/>
      <c r="B1810" s="131"/>
      <c r="C1810" s="131"/>
      <c r="D1810" s="131"/>
      <c r="E1810" s="131"/>
      <c r="F1810" s="131"/>
      <c r="G1810" s="131"/>
      <c r="H1810" s="131"/>
      <c r="I1810" s="131"/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</row>
    <row r="1811" spans="1:62" ht="12.75">
      <c r="A1811" s="131"/>
      <c r="B1811" s="131"/>
      <c r="C1811" s="131"/>
      <c r="D1811" s="131"/>
      <c r="E1811" s="131"/>
      <c r="F1811" s="131"/>
      <c r="G1811" s="131"/>
      <c r="H1811" s="131"/>
      <c r="I1811" s="131"/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</row>
    <row r="1812" spans="1:62" ht="12.75">
      <c r="A1812" s="131"/>
      <c r="B1812" s="131"/>
      <c r="C1812" s="131"/>
      <c r="D1812" s="131"/>
      <c r="E1812" s="131"/>
      <c r="F1812" s="131"/>
      <c r="G1812" s="131"/>
      <c r="H1812" s="131"/>
      <c r="I1812" s="131"/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</row>
    <row r="1813" spans="1:62" ht="12.75">
      <c r="A1813" s="131"/>
      <c r="B1813" s="131"/>
      <c r="C1813" s="131"/>
      <c r="D1813" s="131"/>
      <c r="E1813" s="131"/>
      <c r="F1813" s="131"/>
      <c r="G1813" s="131"/>
      <c r="H1813" s="131"/>
      <c r="I1813" s="131"/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</row>
    <row r="1814" spans="1:62" ht="12.75">
      <c r="A1814" s="131"/>
      <c r="B1814" s="131"/>
      <c r="C1814" s="131"/>
      <c r="D1814" s="131"/>
      <c r="E1814" s="131"/>
      <c r="F1814" s="131"/>
      <c r="G1814" s="131"/>
      <c r="H1814" s="131"/>
      <c r="I1814" s="131"/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</row>
    <row r="1815" spans="1:62" ht="12.75">
      <c r="A1815" s="131"/>
      <c r="B1815" s="131"/>
      <c r="C1815" s="131"/>
      <c r="D1815" s="131"/>
      <c r="E1815" s="131"/>
      <c r="F1815" s="131"/>
      <c r="G1815" s="131"/>
      <c r="H1815" s="131"/>
      <c r="I1815" s="131"/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</row>
    <row r="1816" spans="1:62" ht="12.75">
      <c r="A1816" s="131"/>
      <c r="B1816" s="131"/>
      <c r="C1816" s="131"/>
      <c r="D1816" s="131"/>
      <c r="E1816" s="131"/>
      <c r="F1816" s="131"/>
      <c r="G1816" s="131"/>
      <c r="H1816" s="131"/>
      <c r="I1816" s="131"/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</row>
    <row r="1817" spans="1:62" ht="12.75">
      <c r="A1817" s="131"/>
      <c r="B1817" s="131"/>
      <c r="C1817" s="131"/>
      <c r="D1817" s="131"/>
      <c r="E1817" s="131"/>
      <c r="F1817" s="131"/>
      <c r="G1817" s="131"/>
      <c r="H1817" s="131"/>
      <c r="I1817" s="131"/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</row>
    <row r="1818" spans="1:62" ht="12.75">
      <c r="A1818" s="131"/>
      <c r="B1818" s="131"/>
      <c r="C1818" s="131"/>
      <c r="D1818" s="131"/>
      <c r="E1818" s="131"/>
      <c r="F1818" s="131"/>
      <c r="G1818" s="131"/>
      <c r="H1818" s="131"/>
      <c r="I1818" s="131"/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</row>
    <row r="1819" spans="1:62" ht="12.75">
      <c r="A1819" s="131"/>
      <c r="B1819" s="131"/>
      <c r="C1819" s="131"/>
      <c r="D1819" s="131"/>
      <c r="E1819" s="131"/>
      <c r="F1819" s="131"/>
      <c r="G1819" s="131"/>
      <c r="H1819" s="131"/>
      <c r="I1819" s="131"/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</row>
    <row r="1820" spans="1:62" ht="12.75">
      <c r="A1820" s="131"/>
      <c r="B1820" s="131"/>
      <c r="C1820" s="131"/>
      <c r="D1820" s="131"/>
      <c r="E1820" s="131"/>
      <c r="F1820" s="131"/>
      <c r="G1820" s="131"/>
      <c r="H1820" s="131"/>
      <c r="I1820" s="131"/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</row>
    <row r="1821" spans="1:62" ht="12.75">
      <c r="A1821" s="131"/>
      <c r="B1821" s="131"/>
      <c r="C1821" s="131"/>
      <c r="D1821" s="131"/>
      <c r="E1821" s="131"/>
      <c r="F1821" s="131"/>
      <c r="G1821" s="131"/>
      <c r="H1821" s="131"/>
      <c r="I1821" s="131"/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</row>
    <row r="1822" spans="1:62" ht="12.75">
      <c r="A1822" s="131"/>
      <c r="B1822" s="131"/>
      <c r="C1822" s="131"/>
      <c r="D1822" s="131"/>
      <c r="E1822" s="131"/>
      <c r="F1822" s="131"/>
      <c r="G1822" s="131"/>
      <c r="H1822" s="131"/>
      <c r="I1822" s="131"/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</row>
    <row r="1823" spans="1:62" ht="12.75">
      <c r="A1823" s="131"/>
      <c r="B1823" s="131"/>
      <c r="C1823" s="131"/>
      <c r="D1823" s="131"/>
      <c r="E1823" s="131"/>
      <c r="F1823" s="131"/>
      <c r="G1823" s="131"/>
      <c r="H1823" s="131"/>
      <c r="I1823" s="131"/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</row>
    <row r="1824" spans="1:62" ht="12.75">
      <c r="A1824" s="131"/>
      <c r="B1824" s="131"/>
      <c r="C1824" s="131"/>
      <c r="D1824" s="131"/>
      <c r="E1824" s="131"/>
      <c r="F1824" s="131"/>
      <c r="G1824" s="131"/>
      <c r="H1824" s="131"/>
      <c r="I1824" s="131"/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</row>
    <row r="1825" spans="1:62" ht="12.75">
      <c r="A1825" s="131"/>
      <c r="B1825" s="131"/>
      <c r="C1825" s="131"/>
      <c r="D1825" s="131"/>
      <c r="E1825" s="131"/>
      <c r="F1825" s="131"/>
      <c r="G1825" s="131"/>
      <c r="H1825" s="131"/>
      <c r="I1825" s="131"/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</row>
    <row r="1826" spans="1:62" ht="12.75">
      <c r="A1826" s="131"/>
      <c r="B1826" s="131"/>
      <c r="C1826" s="131"/>
      <c r="D1826" s="131"/>
      <c r="E1826" s="131"/>
      <c r="F1826" s="131"/>
      <c r="G1826" s="131"/>
      <c r="H1826" s="131"/>
      <c r="I1826" s="131"/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</row>
    <row r="1827" spans="1:62" ht="12.75">
      <c r="A1827" s="131"/>
      <c r="B1827" s="131"/>
      <c r="C1827" s="131"/>
      <c r="D1827" s="131"/>
      <c r="E1827" s="131"/>
      <c r="F1827" s="131"/>
      <c r="G1827" s="131"/>
      <c r="H1827" s="131"/>
      <c r="I1827" s="131"/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</row>
    <row r="1828" spans="1:62" ht="12.75">
      <c r="A1828" s="131"/>
      <c r="B1828" s="131"/>
      <c r="C1828" s="131"/>
      <c r="D1828" s="131"/>
      <c r="E1828" s="131"/>
      <c r="F1828" s="131"/>
      <c r="G1828" s="131"/>
      <c r="H1828" s="131"/>
      <c r="I1828" s="131"/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</row>
    <row r="1829" spans="1:62" ht="12.75">
      <c r="A1829" s="131"/>
      <c r="B1829" s="131"/>
      <c r="C1829" s="131"/>
      <c r="D1829" s="131"/>
      <c r="E1829" s="131"/>
      <c r="F1829" s="131"/>
      <c r="G1829" s="131"/>
      <c r="H1829" s="131"/>
      <c r="I1829" s="131"/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</row>
    <row r="1830" spans="1:62" ht="12.75">
      <c r="A1830" s="131"/>
      <c r="B1830" s="131"/>
      <c r="C1830" s="131"/>
      <c r="D1830" s="131"/>
      <c r="E1830" s="131"/>
      <c r="F1830" s="131"/>
      <c r="G1830" s="131"/>
      <c r="H1830" s="131"/>
      <c r="I1830" s="131"/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</row>
    <row r="1831" spans="1:62" ht="12.75">
      <c r="A1831" s="131"/>
      <c r="B1831" s="131"/>
      <c r="C1831" s="131"/>
      <c r="D1831" s="131"/>
      <c r="E1831" s="131"/>
      <c r="F1831" s="131"/>
      <c r="G1831" s="131"/>
      <c r="H1831" s="131"/>
      <c r="I1831" s="131"/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</row>
    <row r="1832" spans="1:62" ht="12.75">
      <c r="A1832" s="131"/>
      <c r="B1832" s="131"/>
      <c r="C1832" s="131"/>
      <c r="D1832" s="131"/>
      <c r="E1832" s="131"/>
      <c r="F1832" s="131"/>
      <c r="G1832" s="131"/>
      <c r="H1832" s="131"/>
      <c r="I1832" s="131"/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</row>
    <row r="1833" spans="1:62" ht="12.75">
      <c r="A1833" s="131"/>
      <c r="B1833" s="131"/>
      <c r="C1833" s="131"/>
      <c r="D1833" s="131"/>
      <c r="E1833" s="131"/>
      <c r="F1833" s="131"/>
      <c r="G1833" s="131"/>
      <c r="H1833" s="131"/>
      <c r="I1833" s="131"/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</row>
    <row r="1834" spans="1:62" ht="12.75">
      <c r="A1834" s="131"/>
      <c r="B1834" s="131"/>
      <c r="C1834" s="131"/>
      <c r="D1834" s="131"/>
      <c r="E1834" s="131"/>
      <c r="F1834" s="131"/>
      <c r="G1834" s="131"/>
      <c r="H1834" s="131"/>
      <c r="I1834" s="131"/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</row>
    <row r="1835" spans="1:62" ht="12.75">
      <c r="A1835" s="131"/>
      <c r="B1835" s="131"/>
      <c r="C1835" s="131"/>
      <c r="D1835" s="131"/>
      <c r="E1835" s="131"/>
      <c r="F1835" s="131"/>
      <c r="G1835" s="131"/>
      <c r="H1835" s="131"/>
      <c r="I1835" s="131"/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</row>
    <row r="1836" spans="1:62" ht="12.75">
      <c r="A1836" s="131"/>
      <c r="B1836" s="131"/>
      <c r="C1836" s="131"/>
      <c r="D1836" s="131"/>
      <c r="E1836" s="131"/>
      <c r="F1836" s="131"/>
      <c r="G1836" s="131"/>
      <c r="H1836" s="131"/>
      <c r="I1836" s="131"/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</row>
    <row r="1837" spans="1:62" ht="12.75">
      <c r="A1837" s="131"/>
      <c r="B1837" s="131"/>
      <c r="C1837" s="131"/>
      <c r="D1837" s="131"/>
      <c r="E1837" s="131"/>
      <c r="F1837" s="131"/>
      <c r="G1837" s="131"/>
      <c r="H1837" s="131"/>
      <c r="I1837" s="131"/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</row>
    <row r="1838" spans="1:62" ht="12.75">
      <c r="A1838" s="131"/>
      <c r="B1838" s="131"/>
      <c r="C1838" s="131"/>
      <c r="D1838" s="131"/>
      <c r="E1838" s="131"/>
      <c r="F1838" s="131"/>
      <c r="G1838" s="131"/>
      <c r="H1838" s="131"/>
      <c r="I1838" s="131"/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</row>
    <row r="1839" spans="1:62" ht="12.75">
      <c r="A1839" s="131"/>
      <c r="B1839" s="131"/>
      <c r="C1839" s="131"/>
      <c r="D1839" s="131"/>
      <c r="E1839" s="131"/>
      <c r="F1839" s="131"/>
      <c r="G1839" s="131"/>
      <c r="H1839" s="131"/>
      <c r="I1839" s="131"/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</row>
    <row r="1840" spans="1:62" ht="12.75">
      <c r="A1840" s="131"/>
      <c r="B1840" s="131"/>
      <c r="C1840" s="131"/>
      <c r="D1840" s="131"/>
      <c r="E1840" s="131"/>
      <c r="F1840" s="131"/>
      <c r="G1840" s="131"/>
      <c r="H1840" s="131"/>
      <c r="I1840" s="131"/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</row>
    <row r="1841" spans="1:62" ht="12.75">
      <c r="A1841" s="131"/>
      <c r="B1841" s="131"/>
      <c r="C1841" s="131"/>
      <c r="D1841" s="131"/>
      <c r="E1841" s="131"/>
      <c r="F1841" s="131"/>
      <c r="G1841" s="131"/>
      <c r="H1841" s="131"/>
      <c r="I1841" s="131"/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</row>
    <row r="1842" spans="1:62" ht="12.75">
      <c r="A1842" s="131"/>
      <c r="B1842" s="131"/>
      <c r="C1842" s="131"/>
      <c r="D1842" s="131"/>
      <c r="E1842" s="131"/>
      <c r="F1842" s="131"/>
      <c r="G1842" s="131"/>
      <c r="H1842" s="131"/>
      <c r="I1842" s="131"/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</row>
    <row r="1843" spans="1:62" ht="12.75">
      <c r="A1843" s="131"/>
      <c r="B1843" s="131"/>
      <c r="C1843" s="131"/>
      <c r="D1843" s="131"/>
      <c r="E1843" s="131"/>
      <c r="F1843" s="131"/>
      <c r="G1843" s="131"/>
      <c r="H1843" s="131"/>
      <c r="I1843" s="131"/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</row>
    <row r="1844" spans="1:62" ht="12.75">
      <c r="A1844" s="131"/>
      <c r="B1844" s="131"/>
      <c r="C1844" s="131"/>
      <c r="D1844" s="131"/>
      <c r="E1844" s="131"/>
      <c r="F1844" s="131"/>
      <c r="G1844" s="131"/>
      <c r="H1844" s="131"/>
      <c r="I1844" s="131"/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</row>
    <row r="1845" spans="1:62" ht="12.75">
      <c r="A1845" s="131"/>
      <c r="B1845" s="131"/>
      <c r="C1845" s="131"/>
      <c r="D1845" s="131"/>
      <c r="E1845" s="131"/>
      <c r="F1845" s="131"/>
      <c r="G1845" s="131"/>
      <c r="H1845" s="131"/>
      <c r="I1845" s="131"/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</row>
    <row r="1846" spans="1:62" ht="12.75">
      <c r="A1846" s="131"/>
      <c r="B1846" s="131"/>
      <c r="C1846" s="131"/>
      <c r="D1846" s="131"/>
      <c r="E1846" s="131"/>
      <c r="F1846" s="131"/>
      <c r="G1846" s="131"/>
      <c r="H1846" s="131"/>
      <c r="I1846" s="131"/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</row>
    <row r="1847" spans="1:62" ht="12.75">
      <c r="A1847" s="131"/>
      <c r="B1847" s="131"/>
      <c r="C1847" s="131"/>
      <c r="D1847" s="131"/>
      <c r="E1847" s="131"/>
      <c r="F1847" s="131"/>
      <c r="G1847" s="131"/>
      <c r="H1847" s="131"/>
      <c r="I1847" s="131"/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</row>
    <row r="1848" spans="1:62" ht="12.75">
      <c r="A1848" s="131"/>
      <c r="B1848" s="131"/>
      <c r="C1848" s="131"/>
      <c r="D1848" s="131"/>
      <c r="E1848" s="131"/>
      <c r="F1848" s="131"/>
      <c r="G1848" s="131"/>
      <c r="H1848" s="131"/>
      <c r="I1848" s="131"/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</row>
    <row r="1849" spans="1:62" ht="12.75">
      <c r="A1849" s="131"/>
      <c r="B1849" s="131"/>
      <c r="C1849" s="131"/>
      <c r="D1849" s="131"/>
      <c r="E1849" s="131"/>
      <c r="F1849" s="131"/>
      <c r="G1849" s="131"/>
      <c r="H1849" s="131"/>
      <c r="I1849" s="131"/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</row>
    <row r="1850" spans="1:62" ht="12.75">
      <c r="A1850" s="131"/>
      <c r="B1850" s="131"/>
      <c r="C1850" s="131"/>
      <c r="D1850" s="131"/>
      <c r="E1850" s="131"/>
      <c r="F1850" s="131"/>
      <c r="G1850" s="131"/>
      <c r="H1850" s="131"/>
      <c r="I1850" s="131"/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</row>
    <row r="1851" spans="1:62" ht="12.75">
      <c r="A1851" s="131"/>
      <c r="B1851" s="131"/>
      <c r="C1851" s="131"/>
      <c r="D1851" s="131"/>
      <c r="E1851" s="131"/>
      <c r="F1851" s="131"/>
      <c r="G1851" s="131"/>
      <c r="H1851" s="131"/>
      <c r="I1851" s="131"/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</row>
    <row r="1852" spans="1:62" ht="12.75">
      <c r="A1852" s="131"/>
      <c r="B1852" s="131"/>
      <c r="C1852" s="131"/>
      <c r="D1852" s="131"/>
      <c r="E1852" s="131"/>
      <c r="F1852" s="131"/>
      <c r="G1852" s="131"/>
      <c r="H1852" s="131"/>
      <c r="I1852" s="131"/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</row>
    <row r="1853" spans="1:62" ht="12.75">
      <c r="A1853" s="131"/>
      <c r="B1853" s="131"/>
      <c r="C1853" s="131"/>
      <c r="D1853" s="131"/>
      <c r="E1853" s="131"/>
      <c r="F1853" s="131"/>
      <c r="G1853" s="131"/>
      <c r="H1853" s="131"/>
      <c r="I1853" s="131"/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</row>
    <row r="1854" spans="1:62" ht="12.75">
      <c r="A1854" s="131"/>
      <c r="B1854" s="131"/>
      <c r="C1854" s="131"/>
      <c r="D1854" s="131"/>
      <c r="E1854" s="131"/>
      <c r="F1854" s="131"/>
      <c r="G1854" s="131"/>
      <c r="H1854" s="131"/>
      <c r="I1854" s="131"/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</row>
    <row r="1855" spans="1:62" ht="12.75">
      <c r="A1855" s="131"/>
      <c r="B1855" s="131"/>
      <c r="C1855" s="131"/>
      <c r="D1855" s="131"/>
      <c r="E1855" s="131"/>
      <c r="F1855" s="131"/>
      <c r="G1855" s="131"/>
      <c r="H1855" s="131"/>
      <c r="I1855" s="131"/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</row>
    <row r="1856" spans="1:62" ht="12.75">
      <c r="A1856" s="131"/>
      <c r="B1856" s="131"/>
      <c r="C1856" s="131"/>
      <c r="D1856" s="131"/>
      <c r="E1856" s="131"/>
      <c r="F1856" s="131"/>
      <c r="G1856" s="131"/>
      <c r="H1856" s="131"/>
      <c r="I1856" s="131"/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</row>
    <row r="1857" spans="1:62" ht="12.75">
      <c r="A1857" s="131"/>
      <c r="B1857" s="131"/>
      <c r="C1857" s="131"/>
      <c r="D1857" s="131"/>
      <c r="E1857" s="131"/>
      <c r="F1857" s="131"/>
      <c r="G1857" s="131"/>
      <c r="H1857" s="131"/>
      <c r="I1857" s="131"/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</row>
    <row r="1858" spans="1:62" ht="12.75">
      <c r="A1858" s="131"/>
      <c r="B1858" s="131"/>
      <c r="C1858" s="131"/>
      <c r="D1858" s="131"/>
      <c r="E1858" s="131"/>
      <c r="F1858" s="131"/>
      <c r="G1858" s="131"/>
      <c r="H1858" s="131"/>
      <c r="I1858" s="131"/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</row>
    <row r="1859" spans="1:62" ht="12.75">
      <c r="A1859" s="131"/>
      <c r="B1859" s="131"/>
      <c r="C1859" s="131"/>
      <c r="D1859" s="131"/>
      <c r="E1859" s="131"/>
      <c r="F1859" s="131"/>
      <c r="G1859" s="131"/>
      <c r="H1859" s="131"/>
      <c r="I1859" s="131"/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</row>
    <row r="1860" spans="1:62" ht="12.75">
      <c r="A1860" s="131"/>
      <c r="B1860" s="131"/>
      <c r="C1860" s="131"/>
      <c r="D1860" s="131"/>
      <c r="E1860" s="131"/>
      <c r="F1860" s="131"/>
      <c r="G1860" s="131"/>
      <c r="H1860" s="131"/>
      <c r="I1860" s="131"/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</row>
    <row r="1861" spans="1:62" ht="12.75">
      <c r="A1861" s="131"/>
      <c r="B1861" s="131"/>
      <c r="C1861" s="131"/>
      <c r="D1861" s="131"/>
      <c r="E1861" s="131"/>
      <c r="F1861" s="131"/>
      <c r="G1861" s="131"/>
      <c r="H1861" s="131"/>
      <c r="I1861" s="131"/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</row>
    <row r="1862" spans="1:62" ht="12.75">
      <c r="A1862" s="131"/>
      <c r="B1862" s="131"/>
      <c r="C1862" s="131"/>
      <c r="D1862" s="131"/>
      <c r="E1862" s="131"/>
      <c r="F1862" s="131"/>
      <c r="G1862" s="131"/>
      <c r="H1862" s="131"/>
      <c r="I1862" s="131"/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</row>
    <row r="1863" spans="1:62" ht="12.75">
      <c r="A1863" s="131"/>
      <c r="B1863" s="131"/>
      <c r="C1863" s="131"/>
      <c r="D1863" s="131"/>
      <c r="E1863" s="131"/>
      <c r="F1863" s="131"/>
      <c r="G1863" s="131"/>
      <c r="H1863" s="131"/>
      <c r="I1863" s="131"/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</row>
    <row r="1864" spans="1:62" ht="12.75">
      <c r="A1864" s="131"/>
      <c r="B1864" s="131"/>
      <c r="C1864" s="131"/>
      <c r="D1864" s="131"/>
      <c r="E1864" s="131"/>
      <c r="F1864" s="131"/>
      <c r="G1864" s="131"/>
      <c r="H1864" s="131"/>
      <c r="I1864" s="131"/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</row>
    <row r="1865" spans="1:62" ht="12.75">
      <c r="A1865" s="131"/>
      <c r="B1865" s="131"/>
      <c r="C1865" s="131"/>
      <c r="D1865" s="131"/>
      <c r="E1865" s="131"/>
      <c r="F1865" s="131"/>
      <c r="G1865" s="131"/>
      <c r="H1865" s="131"/>
      <c r="I1865" s="131"/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</row>
    <row r="1866" spans="1:62" ht="12.75">
      <c r="A1866" s="131"/>
      <c r="B1866" s="131"/>
      <c r="C1866" s="131"/>
      <c r="D1866" s="131"/>
      <c r="E1866" s="131"/>
      <c r="F1866" s="131"/>
      <c r="G1866" s="131"/>
      <c r="H1866" s="131"/>
      <c r="I1866" s="131"/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</row>
    <row r="1867" spans="1:62" ht="12.75">
      <c r="A1867" s="131"/>
      <c r="B1867" s="131"/>
      <c r="C1867" s="131"/>
      <c r="D1867" s="131"/>
      <c r="E1867" s="131"/>
      <c r="F1867" s="131"/>
      <c r="G1867" s="131"/>
      <c r="H1867" s="131"/>
      <c r="I1867" s="131"/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</row>
    <row r="1868" spans="1:62" ht="12.75">
      <c r="A1868" s="131"/>
      <c r="B1868" s="131"/>
      <c r="C1868" s="131"/>
      <c r="D1868" s="131"/>
      <c r="E1868" s="131"/>
      <c r="F1868" s="131"/>
      <c r="G1868" s="131"/>
      <c r="H1868" s="131"/>
      <c r="I1868" s="131"/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</row>
    <row r="1869" spans="1:62" ht="12.75">
      <c r="A1869" s="131"/>
      <c r="B1869" s="131"/>
      <c r="C1869" s="131"/>
      <c r="D1869" s="131"/>
      <c r="E1869" s="131"/>
      <c r="F1869" s="131"/>
      <c r="G1869" s="131"/>
      <c r="H1869" s="131"/>
      <c r="I1869" s="131"/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</row>
    <row r="1870" spans="1:62" ht="12.75">
      <c r="A1870" s="131"/>
      <c r="B1870" s="131"/>
      <c r="C1870" s="131"/>
      <c r="D1870" s="131"/>
      <c r="E1870" s="131"/>
      <c r="F1870" s="131"/>
      <c r="G1870" s="131"/>
      <c r="H1870" s="131"/>
      <c r="I1870" s="131"/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</row>
    <row r="1871" spans="1:62" ht="12.75">
      <c r="A1871" s="131"/>
      <c r="B1871" s="131"/>
      <c r="C1871" s="131"/>
      <c r="D1871" s="131"/>
      <c r="E1871" s="131"/>
      <c r="F1871" s="131"/>
      <c r="G1871" s="131"/>
      <c r="H1871" s="131"/>
      <c r="I1871" s="131"/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</row>
    <row r="1872" spans="1:62" ht="12.75">
      <c r="A1872" s="131"/>
      <c r="B1872" s="131"/>
      <c r="C1872" s="131"/>
      <c r="D1872" s="131"/>
      <c r="E1872" s="131"/>
      <c r="F1872" s="131"/>
      <c r="G1872" s="131"/>
      <c r="H1872" s="131"/>
      <c r="I1872" s="131"/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</row>
    <row r="1873" spans="1:62" ht="12.75">
      <c r="A1873" s="131"/>
      <c r="B1873" s="131"/>
      <c r="C1873" s="131"/>
      <c r="D1873" s="131"/>
      <c r="E1873" s="131"/>
      <c r="F1873" s="131"/>
      <c r="G1873" s="131"/>
      <c r="H1873" s="131"/>
      <c r="I1873" s="131"/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</row>
    <row r="1874" spans="1:62" ht="12.75">
      <c r="A1874" s="131"/>
      <c r="B1874" s="131"/>
      <c r="C1874" s="131"/>
      <c r="D1874" s="131"/>
      <c r="E1874" s="131"/>
      <c r="F1874" s="131"/>
      <c r="G1874" s="131"/>
      <c r="H1874" s="131"/>
      <c r="I1874" s="131"/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</row>
    <row r="1875" spans="1:62" ht="12.75">
      <c r="A1875" s="131"/>
      <c r="B1875" s="131"/>
      <c r="C1875" s="131"/>
      <c r="D1875" s="131"/>
      <c r="E1875" s="131"/>
      <c r="F1875" s="131"/>
      <c r="G1875" s="131"/>
      <c r="H1875" s="131"/>
      <c r="I1875" s="131"/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</row>
    <row r="1876" spans="1:62" ht="12.75">
      <c r="A1876" s="131"/>
      <c r="B1876" s="131"/>
      <c r="C1876" s="131"/>
      <c r="D1876" s="131"/>
      <c r="E1876" s="131"/>
      <c r="F1876" s="131"/>
      <c r="G1876" s="131"/>
      <c r="H1876" s="131"/>
      <c r="I1876" s="131"/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</row>
    <row r="1877" spans="1:62" ht="12.75">
      <c r="A1877" s="131"/>
      <c r="B1877" s="131"/>
      <c r="C1877" s="131"/>
      <c r="D1877" s="131"/>
      <c r="E1877" s="131"/>
      <c r="F1877" s="131"/>
      <c r="G1877" s="131"/>
      <c r="H1877" s="131"/>
      <c r="I1877" s="131"/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</row>
    <row r="1878" spans="1:62" ht="12.75">
      <c r="A1878" s="131"/>
      <c r="B1878" s="131"/>
      <c r="C1878" s="131"/>
      <c r="D1878" s="131"/>
      <c r="E1878" s="131"/>
      <c r="F1878" s="131"/>
      <c r="G1878" s="131"/>
      <c r="H1878" s="131"/>
      <c r="I1878" s="131"/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</row>
    <row r="1879" spans="1:62" ht="12.75">
      <c r="A1879" s="131"/>
      <c r="B1879" s="131"/>
      <c r="C1879" s="131"/>
      <c r="D1879" s="131"/>
      <c r="E1879" s="131"/>
      <c r="F1879" s="131"/>
      <c r="G1879" s="131"/>
      <c r="H1879" s="131"/>
      <c r="I1879" s="131"/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</row>
    <row r="1880" spans="1:62" ht="12.75">
      <c r="A1880" s="131"/>
      <c r="B1880" s="131"/>
      <c r="C1880" s="131"/>
      <c r="D1880" s="131"/>
      <c r="E1880" s="131"/>
      <c r="F1880" s="131"/>
      <c r="G1880" s="131"/>
      <c r="H1880" s="131"/>
      <c r="I1880" s="131"/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</row>
    <row r="1881" spans="1:62" ht="12.75">
      <c r="A1881" s="131"/>
      <c r="B1881" s="131"/>
      <c r="C1881" s="131"/>
      <c r="D1881" s="131"/>
      <c r="E1881" s="131"/>
      <c r="F1881" s="131"/>
      <c r="G1881" s="131"/>
      <c r="H1881" s="131"/>
      <c r="I1881" s="131"/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</row>
    <row r="1882" spans="1:62" ht="12.75">
      <c r="A1882" s="131"/>
      <c r="B1882" s="131"/>
      <c r="C1882" s="131"/>
      <c r="D1882" s="131"/>
      <c r="E1882" s="131"/>
      <c r="F1882" s="131"/>
      <c r="G1882" s="131"/>
      <c r="H1882" s="131"/>
      <c r="I1882" s="131"/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</row>
    <row r="1883" spans="1:62" ht="12.75">
      <c r="A1883" s="131"/>
      <c r="B1883" s="131"/>
      <c r="C1883" s="131"/>
      <c r="D1883" s="131"/>
      <c r="E1883" s="131"/>
      <c r="F1883" s="131"/>
      <c r="G1883" s="131"/>
      <c r="H1883" s="131"/>
      <c r="I1883" s="131"/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</row>
    <row r="1884" spans="1:62" ht="12.75">
      <c r="A1884" s="131"/>
      <c r="B1884" s="131"/>
      <c r="C1884" s="131"/>
      <c r="D1884" s="131"/>
      <c r="E1884" s="131"/>
      <c r="F1884" s="131"/>
      <c r="G1884" s="131"/>
      <c r="H1884" s="131"/>
      <c r="I1884" s="131"/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</row>
    <row r="1885" spans="1:62" ht="12.75">
      <c r="A1885" s="131"/>
      <c r="B1885" s="131"/>
      <c r="C1885" s="131"/>
      <c r="D1885" s="131"/>
      <c r="E1885" s="131"/>
      <c r="F1885" s="131"/>
      <c r="G1885" s="131"/>
      <c r="H1885" s="131"/>
      <c r="I1885" s="131"/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</row>
    <row r="1886" spans="1:62" ht="12.75">
      <c r="A1886" s="131"/>
      <c r="B1886" s="131"/>
      <c r="C1886" s="131"/>
      <c r="D1886" s="131"/>
      <c r="E1886" s="131"/>
      <c r="F1886" s="131"/>
      <c r="G1886" s="131"/>
      <c r="H1886" s="131"/>
      <c r="I1886" s="131"/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</row>
    <row r="1887" spans="1:62" ht="12.75">
      <c r="A1887" s="131"/>
      <c r="B1887" s="131"/>
      <c r="C1887" s="131"/>
      <c r="D1887" s="131"/>
      <c r="E1887" s="131"/>
      <c r="F1887" s="131"/>
      <c r="G1887" s="131"/>
      <c r="H1887" s="131"/>
      <c r="I1887" s="131"/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</row>
    <row r="1888" spans="1:62" ht="12.75">
      <c r="A1888" s="131"/>
      <c r="B1888" s="131"/>
      <c r="C1888" s="131"/>
      <c r="D1888" s="131"/>
      <c r="E1888" s="131"/>
      <c r="F1888" s="131"/>
      <c r="G1888" s="131"/>
      <c r="H1888" s="131"/>
      <c r="I1888" s="131"/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</row>
    <row r="1889" spans="1:62" ht="12.75">
      <c r="A1889" s="131"/>
      <c r="B1889" s="131"/>
      <c r="C1889" s="131"/>
      <c r="D1889" s="131"/>
      <c r="E1889" s="131"/>
      <c r="F1889" s="131"/>
      <c r="G1889" s="131"/>
      <c r="H1889" s="131"/>
      <c r="I1889" s="131"/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</row>
    <row r="1890" spans="1:62" ht="12.75">
      <c r="A1890" s="131"/>
      <c r="B1890" s="131"/>
      <c r="C1890" s="131"/>
      <c r="D1890" s="131"/>
      <c r="E1890" s="131"/>
      <c r="F1890" s="131"/>
      <c r="G1890" s="131"/>
      <c r="H1890" s="131"/>
      <c r="I1890" s="131"/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</row>
    <row r="1891" spans="1:62" ht="12.75">
      <c r="A1891" s="131"/>
      <c r="B1891" s="131"/>
      <c r="C1891" s="131"/>
      <c r="D1891" s="131"/>
      <c r="E1891" s="131"/>
      <c r="F1891" s="131"/>
      <c r="G1891" s="131"/>
      <c r="H1891" s="131"/>
      <c r="I1891" s="131"/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</row>
    <row r="1892" spans="1:62" ht="12.75">
      <c r="A1892" s="131"/>
      <c r="B1892" s="131"/>
      <c r="C1892" s="131"/>
      <c r="D1892" s="131"/>
      <c r="E1892" s="131"/>
      <c r="F1892" s="131"/>
      <c r="G1892" s="131"/>
      <c r="H1892" s="131"/>
      <c r="I1892" s="131"/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</row>
    <row r="1893" spans="1:62" ht="12.75">
      <c r="A1893" s="131"/>
      <c r="B1893" s="131"/>
      <c r="C1893" s="131"/>
      <c r="D1893" s="131"/>
      <c r="E1893" s="131"/>
      <c r="F1893" s="131"/>
      <c r="G1893" s="131"/>
      <c r="H1893" s="131"/>
      <c r="I1893" s="131"/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</row>
    <row r="1894" spans="1:62" ht="12.75">
      <c r="A1894" s="131"/>
      <c r="B1894" s="131"/>
      <c r="C1894" s="131"/>
      <c r="D1894" s="131"/>
      <c r="E1894" s="131"/>
      <c r="F1894" s="131"/>
      <c r="G1894" s="131"/>
      <c r="H1894" s="131"/>
      <c r="I1894" s="131"/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</row>
    <row r="1895" spans="1:62" ht="12.75">
      <c r="A1895" s="131"/>
      <c r="B1895" s="131"/>
      <c r="C1895" s="131"/>
      <c r="D1895" s="131"/>
      <c r="E1895" s="131"/>
      <c r="F1895" s="131"/>
      <c r="G1895" s="131"/>
      <c r="H1895" s="131"/>
      <c r="I1895" s="131"/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</row>
    <row r="1896" spans="1:62" ht="12.75">
      <c r="A1896" s="131"/>
      <c r="B1896" s="131"/>
      <c r="C1896" s="131"/>
      <c r="D1896" s="131"/>
      <c r="E1896" s="131"/>
      <c r="F1896" s="131"/>
      <c r="G1896" s="131"/>
      <c r="H1896" s="131"/>
      <c r="I1896" s="131"/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</row>
    <row r="1897" spans="1:62" ht="12.75">
      <c r="A1897" s="131"/>
      <c r="B1897" s="131"/>
      <c r="C1897" s="131"/>
      <c r="D1897" s="131"/>
      <c r="E1897" s="131"/>
      <c r="F1897" s="131"/>
      <c r="G1897" s="131"/>
      <c r="H1897" s="131"/>
      <c r="I1897" s="131"/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</row>
    <row r="1898" spans="1:62" ht="12.75">
      <c r="A1898" s="131"/>
      <c r="B1898" s="131"/>
      <c r="C1898" s="131"/>
      <c r="D1898" s="131"/>
      <c r="E1898" s="131"/>
      <c r="F1898" s="131"/>
      <c r="G1898" s="131"/>
      <c r="H1898" s="131"/>
      <c r="I1898" s="131"/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</row>
    <row r="1899" spans="1:62" ht="12.75">
      <c r="A1899" s="131"/>
      <c r="B1899" s="131"/>
      <c r="C1899" s="131"/>
      <c r="D1899" s="131"/>
      <c r="E1899" s="131"/>
      <c r="F1899" s="131"/>
      <c r="G1899" s="131"/>
      <c r="H1899" s="131"/>
      <c r="I1899" s="131"/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</row>
    <row r="1900" spans="1:62" ht="12.75">
      <c r="A1900" s="131"/>
      <c r="B1900" s="131"/>
      <c r="C1900" s="131"/>
      <c r="D1900" s="131"/>
      <c r="E1900" s="131"/>
      <c r="F1900" s="131"/>
      <c r="G1900" s="131"/>
      <c r="H1900" s="131"/>
      <c r="I1900" s="131"/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</row>
    <row r="1901" spans="1:62" ht="12.75">
      <c r="A1901" s="131"/>
      <c r="B1901" s="131"/>
      <c r="C1901" s="131"/>
      <c r="D1901" s="131"/>
      <c r="E1901" s="131"/>
      <c r="F1901" s="131"/>
      <c r="G1901" s="131"/>
      <c r="H1901" s="131"/>
      <c r="I1901" s="131"/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</row>
    <row r="1902" spans="1:62" ht="12.75">
      <c r="A1902" s="131"/>
      <c r="B1902" s="131"/>
      <c r="C1902" s="131"/>
      <c r="D1902" s="131"/>
      <c r="E1902" s="131"/>
      <c r="F1902" s="131"/>
      <c r="G1902" s="131"/>
      <c r="H1902" s="131"/>
      <c r="I1902" s="131"/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</row>
    <row r="1903" spans="1:62" ht="12.75">
      <c r="A1903" s="131"/>
      <c r="B1903" s="131"/>
      <c r="C1903" s="131"/>
      <c r="D1903" s="131"/>
      <c r="E1903" s="131"/>
      <c r="F1903" s="131"/>
      <c r="G1903" s="131"/>
      <c r="H1903" s="131"/>
      <c r="I1903" s="131"/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</row>
    <row r="1904" spans="1:62" ht="12.75">
      <c r="A1904" s="131"/>
      <c r="B1904" s="131"/>
      <c r="C1904" s="131"/>
      <c r="D1904" s="131"/>
      <c r="E1904" s="131"/>
      <c r="F1904" s="131"/>
      <c r="G1904" s="131"/>
      <c r="H1904" s="131"/>
      <c r="I1904" s="131"/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</row>
    <row r="1905" spans="1:62" ht="12.75">
      <c r="A1905" s="131"/>
      <c r="B1905" s="131"/>
      <c r="C1905" s="131"/>
      <c r="D1905" s="131"/>
      <c r="E1905" s="131"/>
      <c r="F1905" s="131"/>
      <c r="G1905" s="131"/>
      <c r="H1905" s="131"/>
      <c r="I1905" s="131"/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</row>
    <row r="1906" spans="1:62" ht="12.75">
      <c r="A1906" s="131"/>
      <c r="B1906" s="131"/>
      <c r="C1906" s="131"/>
      <c r="D1906" s="131"/>
      <c r="E1906" s="131"/>
      <c r="F1906" s="131"/>
      <c r="G1906" s="131"/>
      <c r="H1906" s="131"/>
      <c r="I1906" s="131"/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</row>
    <row r="1907" spans="1:62" ht="12.75">
      <c r="A1907" s="131"/>
      <c r="B1907" s="131"/>
      <c r="C1907" s="131"/>
      <c r="D1907" s="131"/>
      <c r="E1907" s="131"/>
      <c r="F1907" s="131"/>
      <c r="G1907" s="131"/>
      <c r="H1907" s="131"/>
      <c r="I1907" s="131"/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</row>
    <row r="1908" spans="1:62" ht="12.75">
      <c r="A1908" s="131"/>
      <c r="B1908" s="131"/>
      <c r="C1908" s="131"/>
      <c r="D1908" s="131"/>
      <c r="E1908" s="131"/>
      <c r="F1908" s="131"/>
      <c r="G1908" s="131"/>
      <c r="H1908" s="131"/>
      <c r="I1908" s="131"/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</row>
    <row r="1909" spans="1:62" ht="12.75">
      <c r="A1909" s="131"/>
      <c r="B1909" s="131"/>
      <c r="C1909" s="131"/>
      <c r="D1909" s="131"/>
      <c r="E1909" s="131"/>
      <c r="F1909" s="131"/>
      <c r="G1909" s="131"/>
      <c r="H1909" s="131"/>
      <c r="I1909" s="131"/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</row>
    <row r="1910" spans="1:62" ht="12.75">
      <c r="A1910" s="131"/>
      <c r="B1910" s="131"/>
      <c r="C1910" s="131"/>
      <c r="D1910" s="131"/>
      <c r="E1910" s="131"/>
      <c r="F1910" s="131"/>
      <c r="G1910" s="131"/>
      <c r="H1910" s="131"/>
      <c r="I1910" s="131"/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</row>
    <row r="1911" spans="1:62" ht="12.75">
      <c r="A1911" s="131"/>
      <c r="B1911" s="131"/>
      <c r="C1911" s="131"/>
      <c r="D1911" s="131"/>
      <c r="E1911" s="131"/>
      <c r="F1911" s="131"/>
      <c r="G1911" s="131"/>
      <c r="H1911" s="131"/>
      <c r="I1911" s="131"/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</row>
    <row r="1912" spans="1:62" ht="12.75">
      <c r="A1912" s="131"/>
      <c r="B1912" s="131"/>
      <c r="C1912" s="131"/>
      <c r="D1912" s="131"/>
      <c r="E1912" s="131"/>
      <c r="F1912" s="131"/>
      <c r="G1912" s="131"/>
      <c r="H1912" s="131"/>
      <c r="I1912" s="131"/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</row>
    <row r="1913" spans="1:62" ht="12.75">
      <c r="A1913" s="131"/>
      <c r="B1913" s="131"/>
      <c r="C1913" s="131"/>
      <c r="D1913" s="131"/>
      <c r="E1913" s="131"/>
      <c r="F1913" s="131"/>
      <c r="G1913" s="131"/>
      <c r="H1913" s="131"/>
      <c r="I1913" s="131"/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</row>
    <row r="1914" spans="1:62" ht="12.75">
      <c r="A1914" s="131"/>
      <c r="B1914" s="131"/>
      <c r="C1914" s="131"/>
      <c r="D1914" s="131"/>
      <c r="E1914" s="131"/>
      <c r="F1914" s="131"/>
      <c r="G1914" s="131"/>
      <c r="H1914" s="131"/>
      <c r="I1914" s="131"/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</row>
    <row r="1915" spans="1:62" ht="12.75">
      <c r="A1915" s="131"/>
      <c r="B1915" s="131"/>
      <c r="C1915" s="131"/>
      <c r="D1915" s="131"/>
      <c r="E1915" s="131"/>
      <c r="F1915" s="131"/>
      <c r="G1915" s="131"/>
      <c r="H1915" s="131"/>
      <c r="I1915" s="131"/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</row>
    <row r="1916" spans="1:62" ht="12.75">
      <c r="A1916" s="131"/>
      <c r="B1916" s="131"/>
      <c r="C1916" s="131"/>
      <c r="D1916" s="131"/>
      <c r="E1916" s="131"/>
      <c r="F1916" s="131"/>
      <c r="G1916" s="131"/>
      <c r="H1916" s="131"/>
      <c r="I1916" s="131"/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</row>
    <row r="1917" spans="1:62" ht="12.75">
      <c r="A1917" s="131"/>
      <c r="B1917" s="131"/>
      <c r="C1917" s="131"/>
      <c r="D1917" s="131"/>
      <c r="E1917" s="131"/>
      <c r="F1917" s="131"/>
      <c r="G1917" s="131"/>
      <c r="H1917" s="131"/>
      <c r="I1917" s="131"/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</row>
    <row r="1918" spans="1:62" ht="12.75">
      <c r="A1918" s="131"/>
      <c r="B1918" s="131"/>
      <c r="C1918" s="131"/>
      <c r="D1918" s="131"/>
      <c r="E1918" s="131"/>
      <c r="F1918" s="131"/>
      <c r="G1918" s="131"/>
      <c r="H1918" s="131"/>
      <c r="I1918" s="131"/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</row>
    <row r="1919" spans="1:62" ht="12.75">
      <c r="A1919" s="131"/>
      <c r="B1919" s="131"/>
      <c r="C1919" s="131"/>
      <c r="D1919" s="131"/>
      <c r="E1919" s="131"/>
      <c r="F1919" s="131"/>
      <c r="G1919" s="131"/>
      <c r="H1919" s="131"/>
      <c r="I1919" s="131"/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</row>
    <row r="1920" spans="1:62" ht="12.75">
      <c r="A1920" s="131"/>
      <c r="B1920" s="131"/>
      <c r="C1920" s="131"/>
      <c r="D1920" s="131"/>
      <c r="E1920" s="131"/>
      <c r="F1920" s="131"/>
      <c r="G1920" s="131"/>
      <c r="H1920" s="131"/>
      <c r="I1920" s="131"/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</row>
    <row r="1921" spans="1:62" ht="12.75">
      <c r="A1921" s="131"/>
      <c r="B1921" s="131"/>
      <c r="C1921" s="131"/>
      <c r="D1921" s="131"/>
      <c r="E1921" s="131"/>
      <c r="F1921" s="131"/>
      <c r="G1921" s="131"/>
      <c r="H1921" s="131"/>
      <c r="I1921" s="131"/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</row>
    <row r="1922" spans="1:62" ht="12.75">
      <c r="A1922" s="131"/>
      <c r="B1922" s="131"/>
      <c r="C1922" s="131"/>
      <c r="D1922" s="131"/>
      <c r="E1922" s="131"/>
      <c r="F1922" s="131"/>
      <c r="G1922" s="131"/>
      <c r="H1922" s="131"/>
      <c r="I1922" s="131"/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</row>
    <row r="1923" spans="1:62" ht="12.75">
      <c r="A1923" s="131"/>
      <c r="B1923" s="131"/>
      <c r="C1923" s="131"/>
      <c r="D1923" s="131"/>
      <c r="E1923" s="131"/>
      <c r="F1923" s="131"/>
      <c r="G1923" s="131"/>
      <c r="H1923" s="131"/>
      <c r="I1923" s="131"/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</row>
    <row r="1924" spans="1:62" ht="12.75">
      <c r="A1924" s="131"/>
      <c r="B1924" s="131"/>
      <c r="C1924" s="131"/>
      <c r="D1924" s="131"/>
      <c r="E1924" s="131"/>
      <c r="F1924" s="131"/>
      <c r="G1924" s="131"/>
      <c r="H1924" s="131"/>
      <c r="I1924" s="131"/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</row>
    <row r="1925" spans="1:62" ht="12.75">
      <c r="A1925" s="131"/>
      <c r="B1925" s="131"/>
      <c r="C1925" s="131"/>
      <c r="D1925" s="131"/>
      <c r="E1925" s="131"/>
      <c r="F1925" s="131"/>
      <c r="G1925" s="131"/>
      <c r="H1925" s="131"/>
      <c r="I1925" s="131"/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</row>
    <row r="1926" spans="1:62" ht="12.75">
      <c r="A1926" s="131"/>
      <c r="B1926" s="131"/>
      <c r="C1926" s="131"/>
      <c r="D1926" s="131"/>
      <c r="E1926" s="131"/>
      <c r="F1926" s="131"/>
      <c r="G1926" s="131"/>
      <c r="H1926" s="131"/>
      <c r="I1926" s="131"/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</row>
    <row r="1927" spans="1:62" ht="12.75">
      <c r="A1927" s="131"/>
      <c r="B1927" s="131"/>
      <c r="C1927" s="131"/>
      <c r="D1927" s="131"/>
      <c r="E1927" s="131"/>
      <c r="F1927" s="131"/>
      <c r="G1927" s="131"/>
      <c r="H1927" s="131"/>
      <c r="I1927" s="131"/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</row>
    <row r="1928" spans="1:62" ht="12.75">
      <c r="A1928" s="131"/>
      <c r="B1928" s="131"/>
      <c r="C1928" s="131"/>
      <c r="D1928" s="131"/>
      <c r="E1928" s="131"/>
      <c r="F1928" s="131"/>
      <c r="G1928" s="131"/>
      <c r="H1928" s="131"/>
      <c r="I1928" s="131"/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</row>
    <row r="1929" spans="1:62" ht="12.75">
      <c r="A1929" s="131"/>
      <c r="B1929" s="131"/>
      <c r="C1929" s="131"/>
      <c r="D1929" s="131"/>
      <c r="E1929" s="131"/>
      <c r="F1929" s="131"/>
      <c r="G1929" s="131"/>
      <c r="H1929" s="131"/>
      <c r="I1929" s="131"/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</row>
    <row r="1930" spans="1:62" ht="12.75">
      <c r="A1930" s="131"/>
      <c r="B1930" s="131"/>
      <c r="C1930" s="131"/>
      <c r="D1930" s="131"/>
      <c r="E1930" s="131"/>
      <c r="F1930" s="131"/>
      <c r="G1930" s="131"/>
      <c r="H1930" s="131"/>
      <c r="I1930" s="131"/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</row>
    <row r="1931" spans="1:62" ht="12.75">
      <c r="A1931" s="131"/>
      <c r="B1931" s="131"/>
      <c r="C1931" s="131"/>
      <c r="D1931" s="131"/>
      <c r="E1931" s="131"/>
      <c r="F1931" s="131"/>
      <c r="G1931" s="131"/>
      <c r="H1931" s="131"/>
      <c r="I1931" s="131"/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</row>
    <row r="1932" spans="1:62" ht="12.75">
      <c r="A1932" s="131"/>
      <c r="B1932" s="131"/>
      <c r="C1932" s="131"/>
      <c r="D1932" s="131"/>
      <c r="E1932" s="131"/>
      <c r="F1932" s="131"/>
      <c r="G1932" s="131"/>
      <c r="H1932" s="131"/>
      <c r="I1932" s="131"/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</row>
    <row r="1933" spans="1:62" ht="12.75">
      <c r="A1933" s="131"/>
      <c r="B1933" s="131"/>
      <c r="C1933" s="131"/>
      <c r="D1933" s="131"/>
      <c r="E1933" s="131"/>
      <c r="F1933" s="131"/>
      <c r="G1933" s="131"/>
      <c r="H1933" s="131"/>
      <c r="I1933" s="131"/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</row>
    <row r="1934" spans="1:62" ht="12.75">
      <c r="A1934" s="131"/>
      <c r="B1934" s="131"/>
      <c r="C1934" s="131"/>
      <c r="D1934" s="131"/>
      <c r="E1934" s="131"/>
      <c r="F1934" s="131"/>
      <c r="G1934" s="131"/>
      <c r="H1934" s="131"/>
      <c r="I1934" s="131"/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</row>
    <row r="1935" spans="1:62" ht="12.75">
      <c r="A1935" s="131"/>
      <c r="B1935" s="131"/>
      <c r="C1935" s="131"/>
      <c r="D1935" s="131"/>
      <c r="E1935" s="131"/>
      <c r="F1935" s="131"/>
      <c r="G1935" s="131"/>
      <c r="H1935" s="131"/>
      <c r="I1935" s="131"/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</row>
    <row r="1936" spans="1:62" ht="12.75">
      <c r="A1936" s="131"/>
      <c r="B1936" s="131"/>
      <c r="C1936" s="131"/>
      <c r="D1936" s="131"/>
      <c r="E1936" s="131"/>
      <c r="F1936" s="131"/>
      <c r="G1936" s="131"/>
      <c r="H1936" s="131"/>
      <c r="I1936" s="131"/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</row>
    <row r="1937" spans="1:62" ht="12.75">
      <c r="A1937" s="131"/>
      <c r="B1937" s="131"/>
      <c r="C1937" s="131"/>
      <c r="D1937" s="131"/>
      <c r="E1937" s="131"/>
      <c r="F1937" s="131"/>
      <c r="G1937" s="131"/>
      <c r="H1937" s="131"/>
      <c r="I1937" s="131"/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</row>
    <row r="1938" spans="1:62" ht="12.75">
      <c r="A1938" s="131"/>
      <c r="B1938" s="131"/>
      <c r="C1938" s="131"/>
      <c r="D1938" s="131"/>
      <c r="E1938" s="131"/>
      <c r="F1938" s="131"/>
      <c r="G1938" s="131"/>
      <c r="H1938" s="131"/>
      <c r="I1938" s="131"/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</row>
    <row r="1939" spans="1:62" ht="12.75">
      <c r="A1939" s="131"/>
      <c r="B1939" s="131"/>
      <c r="C1939" s="131"/>
      <c r="D1939" s="131"/>
      <c r="E1939" s="131"/>
      <c r="F1939" s="131"/>
      <c r="G1939" s="131"/>
      <c r="H1939" s="131"/>
      <c r="I1939" s="131"/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</row>
    <row r="1940" spans="1:62" ht="12.75">
      <c r="A1940" s="131"/>
      <c r="B1940" s="131"/>
      <c r="C1940" s="131"/>
      <c r="D1940" s="131"/>
      <c r="E1940" s="131"/>
      <c r="F1940" s="131"/>
      <c r="G1940" s="131"/>
      <c r="H1940" s="131"/>
      <c r="I1940" s="131"/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</row>
    <row r="1941" spans="1:62" ht="12.75">
      <c r="A1941" s="131"/>
      <c r="B1941" s="131"/>
      <c r="C1941" s="131"/>
      <c r="D1941" s="131"/>
      <c r="E1941" s="131"/>
      <c r="F1941" s="131"/>
      <c r="G1941" s="131"/>
      <c r="H1941" s="131"/>
      <c r="I1941" s="131"/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</row>
    <row r="1942" spans="1:62" ht="12.75">
      <c r="A1942" s="131"/>
      <c r="B1942" s="131"/>
      <c r="C1942" s="131"/>
      <c r="D1942" s="131"/>
      <c r="E1942" s="131"/>
      <c r="F1942" s="131"/>
      <c r="G1942" s="131"/>
      <c r="H1942" s="131"/>
      <c r="I1942" s="131"/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</row>
    <row r="1943" spans="1:62" ht="12.75">
      <c r="A1943" s="131"/>
      <c r="B1943" s="131"/>
      <c r="C1943" s="131"/>
      <c r="D1943" s="131"/>
      <c r="E1943" s="131"/>
      <c r="F1943" s="131"/>
      <c r="G1943" s="131"/>
      <c r="H1943" s="131"/>
      <c r="I1943" s="131"/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</row>
    <row r="1944" spans="1:62" ht="12.75">
      <c r="A1944" s="131"/>
      <c r="B1944" s="131"/>
      <c r="C1944" s="131"/>
      <c r="D1944" s="131"/>
      <c r="E1944" s="131"/>
      <c r="F1944" s="131"/>
      <c r="G1944" s="131"/>
      <c r="H1944" s="131"/>
      <c r="I1944" s="131"/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</row>
    <row r="1945" spans="1:62" ht="12.75">
      <c r="A1945" s="131"/>
      <c r="B1945" s="131"/>
      <c r="C1945" s="131"/>
      <c r="D1945" s="131"/>
      <c r="E1945" s="131"/>
      <c r="F1945" s="131"/>
      <c r="G1945" s="131"/>
      <c r="H1945" s="131"/>
      <c r="I1945" s="131"/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</row>
    <row r="1946" spans="1:62" ht="12.75">
      <c r="A1946" s="131"/>
      <c r="B1946" s="131"/>
      <c r="C1946" s="131"/>
      <c r="D1946" s="131"/>
      <c r="E1946" s="131"/>
      <c r="F1946" s="131"/>
      <c r="G1946" s="131"/>
      <c r="H1946" s="131"/>
      <c r="I1946" s="131"/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</row>
    <row r="1947" spans="1:62" ht="12.75">
      <c r="A1947" s="131"/>
      <c r="B1947" s="131"/>
      <c r="C1947" s="131"/>
      <c r="D1947" s="131"/>
      <c r="E1947" s="131"/>
      <c r="F1947" s="131"/>
      <c r="G1947" s="131"/>
      <c r="H1947" s="131"/>
      <c r="I1947" s="131"/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</row>
    <row r="1948" spans="1:62" ht="12.75">
      <c r="A1948" s="131"/>
      <c r="B1948" s="131"/>
      <c r="C1948" s="131"/>
      <c r="D1948" s="131"/>
      <c r="E1948" s="131"/>
      <c r="F1948" s="131"/>
      <c r="G1948" s="131"/>
      <c r="H1948" s="131"/>
      <c r="I1948" s="131"/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</row>
    <row r="1949" spans="1:62" ht="12.75">
      <c r="A1949" s="131"/>
      <c r="B1949" s="131"/>
      <c r="C1949" s="131"/>
      <c r="D1949" s="131"/>
      <c r="E1949" s="131"/>
      <c r="F1949" s="131"/>
      <c r="G1949" s="131"/>
      <c r="H1949" s="131"/>
      <c r="I1949" s="131"/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</row>
    <row r="1950" spans="1:62" ht="12.75">
      <c r="A1950" s="131"/>
      <c r="B1950" s="131"/>
      <c r="C1950" s="131"/>
      <c r="D1950" s="131"/>
      <c r="E1950" s="131"/>
      <c r="F1950" s="131"/>
      <c r="G1950" s="131"/>
      <c r="H1950" s="131"/>
      <c r="I1950" s="131"/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</row>
    <row r="1951" spans="1:62" ht="12.75">
      <c r="A1951" s="131"/>
      <c r="B1951" s="131"/>
      <c r="C1951" s="131"/>
      <c r="D1951" s="131"/>
      <c r="E1951" s="131"/>
      <c r="F1951" s="131"/>
      <c r="G1951" s="131"/>
      <c r="H1951" s="131"/>
      <c r="I1951" s="131"/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</row>
    <row r="1952" spans="1:62" ht="12.75">
      <c r="A1952" s="131"/>
      <c r="B1952" s="131"/>
      <c r="C1952" s="131"/>
      <c r="D1952" s="131"/>
      <c r="E1952" s="131"/>
      <c r="F1952" s="131"/>
      <c r="G1952" s="131"/>
      <c r="H1952" s="131"/>
      <c r="I1952" s="131"/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</row>
    <row r="1953" spans="1:62" ht="12.75">
      <c r="A1953" s="131"/>
      <c r="B1953" s="131"/>
      <c r="C1953" s="131"/>
      <c r="D1953" s="131"/>
      <c r="E1953" s="131"/>
      <c r="F1953" s="131"/>
      <c r="G1953" s="131"/>
      <c r="H1953" s="131"/>
      <c r="I1953" s="131"/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</row>
    <row r="1954" spans="1:62" ht="12.75">
      <c r="A1954" s="131"/>
      <c r="B1954" s="131"/>
      <c r="C1954" s="131"/>
      <c r="D1954" s="131"/>
      <c r="E1954" s="131"/>
      <c r="F1954" s="131"/>
      <c r="G1954" s="131"/>
      <c r="H1954" s="131"/>
      <c r="I1954" s="131"/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</row>
    <row r="1955" spans="1:62" ht="12.75">
      <c r="A1955" s="131"/>
      <c r="B1955" s="131"/>
      <c r="C1955" s="131"/>
      <c r="D1955" s="131"/>
      <c r="E1955" s="131"/>
      <c r="F1955" s="131"/>
      <c r="G1955" s="131"/>
      <c r="H1955" s="131"/>
      <c r="I1955" s="131"/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</row>
    <row r="1956" spans="1:62" ht="12.75">
      <c r="A1956" s="131"/>
      <c r="B1956" s="131"/>
      <c r="C1956" s="131"/>
      <c r="D1956" s="131"/>
      <c r="E1956" s="131"/>
      <c r="F1956" s="131"/>
      <c r="G1956" s="131"/>
      <c r="H1956" s="131"/>
      <c r="I1956" s="131"/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</row>
    <row r="1957" spans="1:62" ht="12.75">
      <c r="A1957" s="131"/>
      <c r="B1957" s="131"/>
      <c r="C1957" s="131"/>
      <c r="D1957" s="131"/>
      <c r="E1957" s="131"/>
      <c r="F1957" s="131"/>
      <c r="G1957" s="131"/>
      <c r="H1957" s="131"/>
      <c r="I1957" s="131"/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</row>
    <row r="1958" spans="1:62" ht="12.75">
      <c r="A1958" s="131"/>
      <c r="B1958" s="131"/>
      <c r="C1958" s="131"/>
      <c r="D1958" s="131"/>
      <c r="E1958" s="131"/>
      <c r="F1958" s="131"/>
      <c r="G1958" s="131"/>
      <c r="H1958" s="131"/>
      <c r="I1958" s="131"/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</row>
    <row r="1959" spans="1:62" ht="12.75">
      <c r="A1959" s="131"/>
      <c r="B1959" s="131"/>
      <c r="C1959" s="131"/>
      <c r="D1959" s="131"/>
      <c r="E1959" s="131"/>
      <c r="F1959" s="131"/>
      <c r="G1959" s="131"/>
      <c r="H1959" s="131"/>
      <c r="I1959" s="131"/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</row>
    <row r="1960" spans="1:62" ht="12.75">
      <c r="A1960" s="131"/>
      <c r="B1960" s="131"/>
      <c r="C1960" s="131"/>
      <c r="D1960" s="131"/>
      <c r="E1960" s="131"/>
      <c r="F1960" s="131"/>
      <c r="G1960" s="131"/>
      <c r="H1960" s="131"/>
      <c r="I1960" s="131"/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</row>
    <row r="1961" spans="1:62" ht="12.75">
      <c r="A1961" s="131"/>
      <c r="B1961" s="131"/>
      <c r="C1961" s="131"/>
      <c r="D1961" s="131"/>
      <c r="E1961" s="131"/>
      <c r="F1961" s="131"/>
      <c r="G1961" s="131"/>
      <c r="H1961" s="131"/>
      <c r="I1961" s="131"/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</row>
    <row r="1962" spans="1:62" ht="12.75">
      <c r="A1962" s="131"/>
      <c r="B1962" s="131"/>
      <c r="C1962" s="131"/>
      <c r="D1962" s="131"/>
      <c r="E1962" s="131"/>
      <c r="F1962" s="131"/>
      <c r="G1962" s="131"/>
      <c r="H1962" s="131"/>
      <c r="I1962" s="131"/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</row>
    <row r="1963" spans="1:62" ht="12.75">
      <c r="A1963" s="131"/>
      <c r="B1963" s="131"/>
      <c r="C1963" s="131"/>
      <c r="D1963" s="131"/>
      <c r="E1963" s="131"/>
      <c r="F1963" s="131"/>
      <c r="G1963" s="131"/>
      <c r="H1963" s="131"/>
      <c r="I1963" s="131"/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</row>
    <row r="1964" spans="1:62" ht="12.75">
      <c r="A1964" s="131"/>
      <c r="B1964" s="131"/>
      <c r="C1964" s="131"/>
      <c r="D1964" s="131"/>
      <c r="E1964" s="131"/>
      <c r="F1964" s="131"/>
      <c r="G1964" s="131"/>
      <c r="H1964" s="131"/>
      <c r="I1964" s="131"/>
      <c r="J1964" s="131"/>
      <c r="K1964" s="131"/>
      <c r="L1964" s="131"/>
      <c r="M1964" s="131"/>
      <c r="N1964" s="131"/>
      <c r="O1964" s="131"/>
      <c r="P1964" s="131"/>
      <c r="Q1964" s="131"/>
      <c r="R1964" s="131"/>
      <c r="S1964" s="131"/>
      <c r="T1964" s="131"/>
      <c r="U1964" s="131"/>
      <c r="V1964" s="131"/>
      <c r="W1964" s="131"/>
      <c r="X1964" s="131"/>
      <c r="Y1964" s="131"/>
      <c r="Z1964" s="131"/>
      <c r="AA1964" s="131"/>
      <c r="AB1964" s="131"/>
      <c r="AC1964" s="131"/>
      <c r="AD1964" s="131"/>
      <c r="AE1964" s="131"/>
      <c r="AF1964" s="131"/>
      <c r="AG1964" s="131"/>
      <c r="AH1964" s="131"/>
      <c r="AI1964" s="131"/>
      <c r="AJ1964" s="131"/>
      <c r="AK1964" s="131"/>
      <c r="AL1964" s="131"/>
      <c r="AM1964" s="131"/>
      <c r="AN1964" s="131"/>
      <c r="AO1964" s="131"/>
      <c r="AP1964" s="131"/>
      <c r="AQ1964" s="131"/>
      <c r="AR1964" s="131"/>
      <c r="AS1964" s="131"/>
      <c r="AT1964" s="131"/>
      <c r="AU1964" s="131"/>
      <c r="AV1964" s="131"/>
      <c r="AW1964" s="131"/>
      <c r="AX1964" s="131"/>
      <c r="AY1964" s="131"/>
      <c r="AZ1964" s="131"/>
      <c r="BA1964" s="131"/>
      <c r="BB1964" s="131"/>
      <c r="BC1964" s="131"/>
      <c r="BD1964" s="131"/>
      <c r="BE1964" s="131"/>
      <c r="BF1964" s="131"/>
      <c r="BG1964" s="131"/>
      <c r="BH1964" s="131"/>
      <c r="BI1964" s="131"/>
      <c r="BJ1964" s="131"/>
    </row>
    <row r="1965" spans="1:62" ht="12.75">
      <c r="A1965" s="131"/>
      <c r="B1965" s="131"/>
      <c r="C1965" s="131"/>
      <c r="D1965" s="131"/>
      <c r="E1965" s="131"/>
      <c r="F1965" s="131"/>
      <c r="G1965" s="131"/>
      <c r="H1965" s="131"/>
      <c r="I1965" s="131"/>
      <c r="J1965" s="131"/>
      <c r="K1965" s="131"/>
      <c r="L1965" s="131"/>
      <c r="M1965" s="131"/>
      <c r="N1965" s="131"/>
      <c r="O1965" s="131"/>
      <c r="P1965" s="131"/>
      <c r="Q1965" s="131"/>
      <c r="R1965" s="131"/>
      <c r="S1965" s="131"/>
      <c r="T1965" s="131"/>
      <c r="U1965" s="131"/>
      <c r="V1965" s="131"/>
      <c r="W1965" s="131"/>
      <c r="X1965" s="131"/>
      <c r="Y1965" s="131"/>
      <c r="Z1965" s="131"/>
      <c r="AA1965" s="131"/>
      <c r="AB1965" s="131"/>
      <c r="AC1965" s="131"/>
      <c r="AD1965" s="131"/>
      <c r="AE1965" s="131"/>
      <c r="AF1965" s="131"/>
      <c r="AG1965" s="131"/>
      <c r="AH1965" s="131"/>
      <c r="AI1965" s="131"/>
      <c r="AJ1965" s="131"/>
      <c r="AK1965" s="131"/>
      <c r="AL1965" s="131"/>
      <c r="AM1965" s="131"/>
      <c r="AN1965" s="131"/>
      <c r="AO1965" s="131"/>
      <c r="AP1965" s="131"/>
      <c r="AQ1965" s="131"/>
      <c r="AR1965" s="131"/>
      <c r="AS1965" s="131"/>
      <c r="AT1965" s="131"/>
      <c r="AU1965" s="131"/>
      <c r="AV1965" s="131"/>
      <c r="AW1965" s="131"/>
      <c r="AX1965" s="131"/>
      <c r="AY1965" s="131"/>
      <c r="AZ1965" s="131"/>
      <c r="BA1965" s="131"/>
      <c r="BB1965" s="131"/>
      <c r="BC1965" s="131"/>
      <c r="BD1965" s="131"/>
      <c r="BE1965" s="131"/>
      <c r="BF1965" s="131"/>
      <c r="BG1965" s="131"/>
      <c r="BH1965" s="131"/>
      <c r="BI1965" s="131"/>
      <c r="BJ1965" s="131"/>
    </row>
    <row r="1966" spans="1:62" ht="12.75">
      <c r="A1966" s="131"/>
      <c r="B1966" s="131"/>
      <c r="C1966" s="131"/>
      <c r="D1966" s="131"/>
      <c r="E1966" s="131"/>
      <c r="F1966" s="131"/>
      <c r="G1966" s="131"/>
      <c r="H1966" s="131"/>
      <c r="I1966" s="131"/>
      <c r="J1966" s="131"/>
      <c r="K1966" s="131"/>
      <c r="L1966" s="131"/>
      <c r="M1966" s="131"/>
      <c r="N1966" s="131"/>
      <c r="O1966" s="131"/>
      <c r="P1966" s="131"/>
      <c r="Q1966" s="131"/>
      <c r="R1966" s="131"/>
      <c r="S1966" s="131"/>
      <c r="T1966" s="131"/>
      <c r="U1966" s="131"/>
      <c r="V1966" s="131"/>
      <c r="W1966" s="131"/>
      <c r="X1966" s="131"/>
      <c r="Y1966" s="131"/>
      <c r="Z1966" s="131"/>
      <c r="AA1966" s="131"/>
      <c r="AB1966" s="131"/>
      <c r="AC1966" s="131"/>
      <c r="AD1966" s="131"/>
      <c r="AE1966" s="131"/>
      <c r="AF1966" s="131"/>
      <c r="AG1966" s="131"/>
      <c r="AH1966" s="131"/>
      <c r="AI1966" s="131"/>
      <c r="AJ1966" s="131"/>
      <c r="AK1966" s="131"/>
      <c r="AL1966" s="131"/>
      <c r="AM1966" s="131"/>
      <c r="AN1966" s="131"/>
      <c r="AO1966" s="131"/>
      <c r="AP1966" s="131"/>
      <c r="AQ1966" s="131"/>
      <c r="AR1966" s="131"/>
      <c r="AS1966" s="131"/>
      <c r="AT1966" s="131"/>
      <c r="AU1966" s="131"/>
      <c r="AV1966" s="131"/>
      <c r="AW1966" s="131"/>
      <c r="AX1966" s="131"/>
      <c r="AY1966" s="131"/>
      <c r="AZ1966" s="131"/>
      <c r="BA1966" s="131"/>
      <c r="BB1966" s="131"/>
      <c r="BC1966" s="131"/>
      <c r="BD1966" s="131"/>
      <c r="BE1966" s="131"/>
      <c r="BF1966" s="131"/>
      <c r="BG1966" s="131"/>
      <c r="BH1966" s="131"/>
      <c r="BI1966" s="131"/>
      <c r="BJ1966" s="131"/>
    </row>
    <row r="1967" spans="1:62" ht="12.75">
      <c r="A1967" s="131"/>
      <c r="B1967" s="131"/>
      <c r="C1967" s="131"/>
      <c r="D1967" s="131"/>
      <c r="E1967" s="131"/>
      <c r="F1967" s="131"/>
      <c r="G1967" s="131"/>
      <c r="H1967" s="131"/>
      <c r="I1967" s="131"/>
      <c r="J1967" s="131"/>
      <c r="K1967" s="131"/>
      <c r="L1967" s="131"/>
      <c r="M1967" s="131"/>
      <c r="N1967" s="131"/>
      <c r="O1967" s="131"/>
      <c r="P1967" s="131"/>
      <c r="Q1967" s="131"/>
      <c r="R1967" s="131"/>
      <c r="S1967" s="131"/>
      <c r="T1967" s="131"/>
      <c r="U1967" s="131"/>
      <c r="V1967" s="131"/>
      <c r="W1967" s="131"/>
      <c r="X1967" s="131"/>
      <c r="Y1967" s="131"/>
      <c r="Z1967" s="131"/>
      <c r="AA1967" s="131"/>
      <c r="AB1967" s="131"/>
      <c r="AC1967" s="131"/>
      <c r="AD1967" s="131"/>
      <c r="AE1967" s="131"/>
      <c r="AF1967" s="131"/>
      <c r="AG1967" s="131"/>
      <c r="AH1967" s="131"/>
      <c r="AI1967" s="131"/>
      <c r="AJ1967" s="131"/>
      <c r="AK1967" s="131"/>
      <c r="AL1967" s="131"/>
      <c r="AM1967" s="131"/>
      <c r="AN1967" s="131"/>
      <c r="AO1967" s="131"/>
      <c r="AP1967" s="131"/>
      <c r="AQ1967" s="131"/>
      <c r="AR1967" s="131"/>
      <c r="AS1967" s="131"/>
      <c r="AT1967" s="131"/>
      <c r="AU1967" s="131"/>
      <c r="AV1967" s="131"/>
      <c r="AW1967" s="131"/>
      <c r="AX1967" s="131"/>
      <c r="AY1967" s="131"/>
      <c r="AZ1967" s="131"/>
      <c r="BA1967" s="131"/>
      <c r="BB1967" s="131"/>
      <c r="BC1967" s="131"/>
      <c r="BD1967" s="131"/>
      <c r="BE1967" s="131"/>
      <c r="BF1967" s="131"/>
      <c r="BG1967" s="131"/>
      <c r="BH1967" s="131"/>
      <c r="BI1967" s="131"/>
      <c r="BJ1967" s="131"/>
    </row>
    <row r="1968" spans="1:62" ht="12.75">
      <c r="A1968" s="131"/>
      <c r="B1968" s="131"/>
      <c r="C1968" s="131"/>
      <c r="D1968" s="131"/>
      <c r="E1968" s="131"/>
      <c r="F1968" s="131"/>
      <c r="G1968" s="131"/>
      <c r="H1968" s="131"/>
      <c r="I1968" s="131"/>
      <c r="J1968" s="131"/>
      <c r="K1968" s="131"/>
      <c r="L1968" s="131"/>
      <c r="M1968" s="131"/>
      <c r="N1968" s="131"/>
      <c r="O1968" s="131"/>
      <c r="P1968" s="131"/>
      <c r="Q1968" s="131"/>
      <c r="R1968" s="131"/>
      <c r="S1968" s="131"/>
      <c r="T1968" s="131"/>
      <c r="U1968" s="131"/>
      <c r="V1968" s="131"/>
      <c r="W1968" s="131"/>
      <c r="X1968" s="131"/>
      <c r="Y1968" s="131"/>
      <c r="Z1968" s="131"/>
      <c r="AA1968" s="131"/>
      <c r="AB1968" s="131"/>
      <c r="AC1968" s="131"/>
      <c r="AD1968" s="131"/>
      <c r="AE1968" s="131"/>
      <c r="AF1968" s="131"/>
      <c r="AG1968" s="131"/>
      <c r="AH1968" s="131"/>
      <c r="AI1968" s="131"/>
      <c r="AJ1968" s="131"/>
      <c r="AK1968" s="131"/>
      <c r="AL1968" s="131"/>
      <c r="AM1968" s="131"/>
      <c r="AN1968" s="131"/>
      <c r="AO1968" s="131"/>
      <c r="AP1968" s="131"/>
      <c r="AQ1968" s="131"/>
      <c r="AR1968" s="131"/>
      <c r="AS1968" s="131"/>
      <c r="AT1968" s="131"/>
      <c r="AU1968" s="131"/>
      <c r="AV1968" s="131"/>
      <c r="AW1968" s="131"/>
      <c r="AX1968" s="131"/>
      <c r="AY1968" s="131"/>
      <c r="AZ1968" s="131"/>
      <c r="BA1968" s="131"/>
      <c r="BB1968" s="131"/>
      <c r="BC1968" s="131"/>
      <c r="BD1968" s="131"/>
      <c r="BE1968" s="131"/>
      <c r="BF1968" s="131"/>
      <c r="BG1968" s="131"/>
      <c r="BH1968" s="131"/>
      <c r="BI1968" s="131"/>
      <c r="BJ1968" s="131"/>
    </row>
    <row r="1969" spans="1:62" ht="12.75">
      <c r="A1969" s="131"/>
      <c r="B1969" s="131"/>
      <c r="C1969" s="131"/>
      <c r="D1969" s="131"/>
      <c r="E1969" s="131"/>
      <c r="F1969" s="131"/>
      <c r="G1969" s="131"/>
      <c r="H1969" s="131"/>
      <c r="I1969" s="131"/>
      <c r="J1969" s="131"/>
      <c r="K1969" s="131"/>
      <c r="L1969" s="131"/>
      <c r="M1969" s="131"/>
      <c r="N1969" s="131"/>
      <c r="O1969" s="131"/>
      <c r="P1969" s="131"/>
      <c r="Q1969" s="131"/>
      <c r="R1969" s="131"/>
      <c r="S1969" s="131"/>
      <c r="T1969" s="131"/>
      <c r="U1969" s="131"/>
      <c r="V1969" s="131"/>
      <c r="W1969" s="131"/>
      <c r="X1969" s="131"/>
      <c r="Y1969" s="131"/>
      <c r="Z1969" s="131"/>
      <c r="AA1969" s="131"/>
      <c r="AB1969" s="131"/>
      <c r="AC1969" s="131"/>
      <c r="AD1969" s="131"/>
      <c r="AE1969" s="131"/>
      <c r="AF1969" s="131"/>
      <c r="AG1969" s="131"/>
      <c r="AH1969" s="131"/>
      <c r="AI1969" s="131"/>
      <c r="AJ1969" s="131"/>
      <c r="AK1969" s="131"/>
      <c r="AL1969" s="131"/>
      <c r="AM1969" s="131"/>
      <c r="AN1969" s="131"/>
      <c r="AO1969" s="131"/>
      <c r="AP1969" s="131"/>
      <c r="AQ1969" s="131"/>
      <c r="AR1969" s="131"/>
      <c r="AS1969" s="131"/>
      <c r="AT1969" s="131"/>
      <c r="AU1969" s="131"/>
      <c r="AV1969" s="131"/>
      <c r="AW1969" s="131"/>
      <c r="AX1969" s="131"/>
      <c r="AY1969" s="131"/>
      <c r="AZ1969" s="131"/>
      <c r="BA1969" s="131"/>
      <c r="BB1969" s="131"/>
      <c r="BC1969" s="131"/>
      <c r="BD1969" s="131"/>
      <c r="BE1969" s="131"/>
      <c r="BF1969" s="131"/>
      <c r="BG1969" s="131"/>
      <c r="BH1969" s="131"/>
      <c r="BI1969" s="131"/>
      <c r="BJ1969" s="131"/>
    </row>
    <row r="1970" spans="1:62" ht="12.75">
      <c r="A1970" s="131"/>
      <c r="B1970" s="131"/>
      <c r="C1970" s="131"/>
      <c r="D1970" s="131"/>
      <c r="E1970" s="131"/>
      <c r="F1970" s="131"/>
      <c r="G1970" s="131"/>
      <c r="H1970" s="131"/>
      <c r="I1970" s="131"/>
      <c r="J1970" s="131"/>
      <c r="K1970" s="131"/>
      <c r="L1970" s="131"/>
      <c r="M1970" s="131"/>
      <c r="N1970" s="131"/>
      <c r="O1970" s="131"/>
      <c r="P1970" s="131"/>
      <c r="Q1970" s="131"/>
      <c r="R1970" s="131"/>
      <c r="S1970" s="131"/>
      <c r="T1970" s="131"/>
      <c r="U1970" s="131"/>
      <c r="V1970" s="131"/>
      <c r="W1970" s="131"/>
      <c r="X1970" s="131"/>
      <c r="Y1970" s="131"/>
      <c r="Z1970" s="131"/>
      <c r="AA1970" s="131"/>
      <c r="AB1970" s="131"/>
      <c r="AC1970" s="131"/>
      <c r="AD1970" s="131"/>
      <c r="AE1970" s="131"/>
      <c r="AF1970" s="131"/>
      <c r="AG1970" s="131"/>
      <c r="AH1970" s="131"/>
      <c r="AI1970" s="131"/>
      <c r="AJ1970" s="131"/>
      <c r="AK1970" s="131"/>
      <c r="AL1970" s="131"/>
      <c r="AM1970" s="131"/>
      <c r="AN1970" s="131"/>
      <c r="AO1970" s="131"/>
      <c r="AP1970" s="131"/>
      <c r="AQ1970" s="131"/>
      <c r="AR1970" s="131"/>
      <c r="AS1970" s="131"/>
      <c r="AT1970" s="131"/>
      <c r="AU1970" s="131"/>
      <c r="AV1970" s="131"/>
      <c r="AW1970" s="131"/>
      <c r="AX1970" s="131"/>
      <c r="AY1970" s="131"/>
      <c r="AZ1970" s="131"/>
      <c r="BA1970" s="131"/>
      <c r="BB1970" s="131"/>
      <c r="BC1970" s="131"/>
      <c r="BD1970" s="131"/>
      <c r="BE1970" s="131"/>
      <c r="BF1970" s="131"/>
      <c r="BG1970" s="131"/>
      <c r="BH1970" s="131"/>
      <c r="BI1970" s="131"/>
      <c r="BJ1970" s="131"/>
    </row>
    <row r="1971" spans="1:62" ht="12.75">
      <c r="A1971" s="131"/>
      <c r="B1971" s="131"/>
      <c r="C1971" s="131"/>
      <c r="D1971" s="131"/>
      <c r="E1971" s="131"/>
      <c r="F1971" s="131"/>
      <c r="G1971" s="131"/>
      <c r="H1971" s="131"/>
      <c r="I1971" s="131"/>
      <c r="J1971" s="131"/>
      <c r="K1971" s="131"/>
      <c r="L1971" s="131"/>
      <c r="M1971" s="131"/>
      <c r="N1971" s="131"/>
      <c r="O1971" s="131"/>
      <c r="P1971" s="131"/>
      <c r="Q1971" s="131"/>
      <c r="R1971" s="131"/>
      <c r="S1971" s="131"/>
      <c r="T1971" s="131"/>
      <c r="U1971" s="131"/>
      <c r="V1971" s="131"/>
      <c r="W1971" s="131"/>
      <c r="X1971" s="131"/>
      <c r="Y1971" s="131"/>
      <c r="Z1971" s="131"/>
      <c r="AA1971" s="131"/>
      <c r="AB1971" s="131"/>
      <c r="AC1971" s="131"/>
      <c r="AD1971" s="131"/>
      <c r="AE1971" s="131"/>
      <c r="AF1971" s="131"/>
      <c r="AG1971" s="131"/>
      <c r="AH1971" s="131"/>
      <c r="AI1971" s="131"/>
      <c r="AJ1971" s="131"/>
      <c r="AK1971" s="131"/>
      <c r="AL1971" s="131"/>
      <c r="AM1971" s="131"/>
      <c r="AN1971" s="131"/>
      <c r="AO1971" s="131"/>
      <c r="AP1971" s="131"/>
      <c r="AQ1971" s="131"/>
      <c r="AR1971" s="131"/>
      <c r="AS1971" s="131"/>
      <c r="AT1971" s="131"/>
      <c r="AU1971" s="131"/>
      <c r="AV1971" s="131"/>
      <c r="AW1971" s="131"/>
      <c r="AX1971" s="131"/>
      <c r="AY1971" s="131"/>
      <c r="AZ1971" s="131"/>
      <c r="BA1971" s="131"/>
      <c r="BB1971" s="131"/>
      <c r="BC1971" s="131"/>
      <c r="BD1971" s="131"/>
      <c r="BE1971" s="131"/>
      <c r="BF1971" s="131"/>
      <c r="BG1971" s="131"/>
      <c r="BH1971" s="131"/>
      <c r="BI1971" s="131"/>
      <c r="BJ1971" s="131"/>
    </row>
    <row r="1972" spans="1:62" ht="12.75">
      <c r="A1972" s="131"/>
      <c r="B1972" s="131"/>
      <c r="C1972" s="131"/>
      <c r="D1972" s="131"/>
      <c r="E1972" s="131"/>
      <c r="F1972" s="131"/>
      <c r="G1972" s="131"/>
      <c r="H1972" s="131"/>
      <c r="I1972" s="131"/>
      <c r="J1972" s="131"/>
      <c r="K1972" s="131"/>
      <c r="L1972" s="131"/>
      <c r="M1972" s="131"/>
      <c r="N1972" s="131"/>
      <c r="O1972" s="131"/>
      <c r="P1972" s="131"/>
      <c r="Q1972" s="131"/>
      <c r="R1972" s="131"/>
      <c r="S1972" s="131"/>
      <c r="T1972" s="131"/>
      <c r="U1972" s="131"/>
      <c r="V1972" s="131"/>
      <c r="W1972" s="131"/>
      <c r="X1972" s="131"/>
      <c r="Y1972" s="131"/>
      <c r="Z1972" s="131"/>
      <c r="AA1972" s="131"/>
      <c r="AB1972" s="131"/>
      <c r="AC1972" s="131"/>
      <c r="AD1972" s="131"/>
      <c r="AE1972" s="131"/>
      <c r="AF1972" s="131"/>
      <c r="AG1972" s="131"/>
      <c r="AH1972" s="131"/>
      <c r="AI1972" s="131"/>
      <c r="AJ1972" s="131"/>
      <c r="AK1972" s="131"/>
      <c r="AL1972" s="131"/>
      <c r="AM1972" s="131"/>
      <c r="AN1972" s="131"/>
      <c r="AO1972" s="131"/>
      <c r="AP1972" s="131"/>
      <c r="AQ1972" s="131"/>
      <c r="AR1972" s="131"/>
      <c r="AS1972" s="131"/>
      <c r="AT1972" s="131"/>
      <c r="AU1972" s="131"/>
      <c r="AV1972" s="131"/>
      <c r="AW1972" s="131"/>
      <c r="AX1972" s="131"/>
      <c r="AY1972" s="131"/>
      <c r="AZ1972" s="131"/>
      <c r="BA1972" s="131"/>
      <c r="BB1972" s="131"/>
      <c r="BC1972" s="131"/>
      <c r="BD1972" s="131"/>
      <c r="BE1972" s="131"/>
      <c r="BF1972" s="131"/>
      <c r="BG1972" s="131"/>
      <c r="BH1972" s="131"/>
      <c r="BI1972" s="131"/>
      <c r="BJ1972" s="131"/>
    </row>
    <row r="1973" spans="1:62" ht="12.75">
      <c r="A1973" s="131"/>
      <c r="B1973" s="131"/>
      <c r="C1973" s="131"/>
      <c r="D1973" s="131"/>
      <c r="E1973" s="131"/>
      <c r="F1973" s="131"/>
      <c r="G1973" s="131"/>
      <c r="H1973" s="131"/>
      <c r="I1973" s="131"/>
      <c r="J1973" s="131"/>
      <c r="K1973" s="131"/>
      <c r="L1973" s="131"/>
      <c r="M1973" s="131"/>
      <c r="N1973" s="131"/>
      <c r="O1973" s="131"/>
      <c r="P1973" s="131"/>
      <c r="Q1973" s="131"/>
      <c r="R1973" s="131"/>
      <c r="S1973" s="131"/>
      <c r="T1973" s="131"/>
      <c r="U1973" s="131"/>
      <c r="V1973" s="131"/>
      <c r="W1973" s="131"/>
      <c r="X1973" s="131"/>
      <c r="Y1973" s="131"/>
      <c r="Z1973" s="131"/>
      <c r="AA1973" s="131"/>
      <c r="AB1973" s="131"/>
      <c r="AC1973" s="131"/>
      <c r="AD1973" s="131"/>
      <c r="AE1973" s="131"/>
      <c r="AF1973" s="131"/>
      <c r="AG1973" s="131"/>
      <c r="AH1973" s="131"/>
      <c r="AI1973" s="131"/>
      <c r="AJ1973" s="131"/>
      <c r="AK1973" s="131"/>
      <c r="AL1973" s="131"/>
      <c r="AM1973" s="131"/>
      <c r="AN1973" s="131"/>
      <c r="AO1973" s="131"/>
      <c r="AP1973" s="131"/>
      <c r="AQ1973" s="131"/>
      <c r="AR1973" s="131"/>
      <c r="AS1973" s="131"/>
      <c r="AT1973" s="131"/>
      <c r="AU1973" s="131"/>
      <c r="AV1973" s="131"/>
      <c r="AW1973" s="131"/>
      <c r="AX1973" s="131"/>
      <c r="AY1973" s="131"/>
      <c r="AZ1973" s="131"/>
      <c r="BA1973" s="131"/>
      <c r="BB1973" s="131"/>
      <c r="BC1973" s="131"/>
      <c r="BD1973" s="131"/>
      <c r="BE1973" s="131"/>
      <c r="BF1973" s="131"/>
      <c r="BG1973" s="131"/>
      <c r="BH1973" s="131"/>
      <c r="BI1973" s="131"/>
      <c r="BJ1973" s="131"/>
    </row>
    <row r="1974" spans="1:62" ht="12.75">
      <c r="A1974" s="131"/>
      <c r="B1974" s="131"/>
      <c r="C1974" s="131"/>
      <c r="D1974" s="131"/>
      <c r="E1974" s="131"/>
      <c r="F1974" s="131"/>
      <c r="G1974" s="131"/>
      <c r="H1974" s="131"/>
      <c r="I1974" s="131"/>
      <c r="J1974" s="131"/>
      <c r="K1974" s="131"/>
      <c r="L1974" s="131"/>
      <c r="M1974" s="131"/>
      <c r="N1974" s="131"/>
      <c r="O1974" s="131"/>
      <c r="P1974" s="131"/>
      <c r="Q1974" s="131"/>
      <c r="R1974" s="131"/>
      <c r="S1974" s="131"/>
      <c r="T1974" s="131"/>
      <c r="U1974" s="131"/>
      <c r="V1974" s="131"/>
      <c r="W1974" s="131"/>
      <c r="X1974" s="131"/>
      <c r="Y1974" s="131"/>
      <c r="Z1974" s="131"/>
      <c r="AA1974" s="131"/>
      <c r="AB1974" s="131"/>
      <c r="AC1974" s="131"/>
      <c r="AD1974" s="131"/>
      <c r="AE1974" s="131"/>
      <c r="AF1974" s="131"/>
      <c r="AG1974" s="131"/>
      <c r="AH1974" s="131"/>
      <c r="AI1974" s="131"/>
      <c r="AJ1974" s="131"/>
      <c r="AK1974" s="131"/>
      <c r="AL1974" s="131"/>
      <c r="AM1974" s="131"/>
      <c r="AN1974" s="131"/>
      <c r="AO1974" s="131"/>
      <c r="AP1974" s="131"/>
      <c r="AQ1974" s="131"/>
      <c r="AR1974" s="131"/>
      <c r="AS1974" s="131"/>
      <c r="AT1974" s="131"/>
      <c r="AU1974" s="131"/>
      <c r="AV1974" s="131"/>
      <c r="AW1974" s="131"/>
      <c r="AX1974" s="131"/>
      <c r="AY1974" s="131"/>
      <c r="AZ1974" s="131"/>
      <c r="BA1974" s="131"/>
      <c r="BB1974" s="131"/>
      <c r="BC1974" s="131"/>
      <c r="BD1974" s="131"/>
      <c r="BE1974" s="131"/>
      <c r="BF1974" s="131"/>
      <c r="BG1974" s="131"/>
      <c r="BH1974" s="131"/>
      <c r="BI1974" s="131"/>
      <c r="BJ1974" s="131"/>
    </row>
    <row r="1975" spans="1:62" ht="12.75">
      <c r="A1975" s="131"/>
      <c r="B1975" s="131"/>
      <c r="C1975" s="131"/>
      <c r="D1975" s="131"/>
      <c r="E1975" s="131"/>
      <c r="F1975" s="131"/>
      <c r="G1975" s="131"/>
      <c r="H1975" s="131"/>
      <c r="I1975" s="131"/>
      <c r="J1975" s="131"/>
      <c r="K1975" s="131"/>
      <c r="L1975" s="131"/>
      <c r="M1975" s="131"/>
      <c r="N1975" s="131"/>
      <c r="O1975" s="131"/>
      <c r="P1975" s="131"/>
      <c r="Q1975" s="131"/>
      <c r="R1975" s="131"/>
      <c r="S1975" s="131"/>
      <c r="T1975" s="131"/>
      <c r="U1975" s="131"/>
      <c r="V1975" s="131"/>
      <c r="W1975" s="131"/>
      <c r="X1975" s="131"/>
      <c r="Y1975" s="131"/>
      <c r="Z1975" s="131"/>
      <c r="AA1975" s="131"/>
      <c r="AB1975" s="131"/>
      <c r="AC1975" s="131"/>
      <c r="AD1975" s="131"/>
      <c r="AE1975" s="131"/>
      <c r="AF1975" s="131"/>
      <c r="AG1975" s="131"/>
      <c r="AH1975" s="131"/>
      <c r="AI1975" s="131"/>
      <c r="AJ1975" s="131"/>
      <c r="AK1975" s="131"/>
      <c r="AL1975" s="131"/>
      <c r="AM1975" s="131"/>
      <c r="AN1975" s="131"/>
      <c r="AO1975" s="131"/>
      <c r="AP1975" s="131"/>
      <c r="AQ1975" s="131"/>
      <c r="AR1975" s="131"/>
      <c r="AS1975" s="131"/>
      <c r="AT1975" s="131"/>
      <c r="AU1975" s="131"/>
      <c r="AV1975" s="131"/>
      <c r="AW1975" s="131"/>
      <c r="AX1975" s="131"/>
      <c r="AY1975" s="131"/>
      <c r="AZ1975" s="131"/>
      <c r="BA1975" s="131"/>
      <c r="BB1975" s="131"/>
      <c r="BC1975" s="131"/>
      <c r="BD1975" s="131"/>
      <c r="BE1975" s="131"/>
      <c r="BF1975" s="131"/>
      <c r="BG1975" s="131"/>
      <c r="BH1975" s="131"/>
      <c r="BI1975" s="131"/>
      <c r="BJ1975" s="131"/>
    </row>
    <row r="1976" spans="1:62" ht="12.75">
      <c r="A1976" s="131"/>
      <c r="B1976" s="131"/>
      <c r="C1976" s="131"/>
      <c r="D1976" s="131"/>
      <c r="E1976" s="131"/>
      <c r="F1976" s="131"/>
      <c r="G1976" s="131"/>
      <c r="H1976" s="131"/>
      <c r="I1976" s="131"/>
      <c r="J1976" s="131"/>
      <c r="K1976" s="131"/>
      <c r="L1976" s="131"/>
      <c r="M1976" s="131"/>
      <c r="N1976" s="131"/>
      <c r="O1976" s="131"/>
      <c r="P1976" s="131"/>
      <c r="Q1976" s="131"/>
      <c r="R1976" s="131"/>
      <c r="S1976" s="131"/>
      <c r="T1976" s="131"/>
      <c r="U1976" s="131"/>
      <c r="V1976" s="131"/>
      <c r="W1976" s="131"/>
      <c r="X1976" s="131"/>
      <c r="Y1976" s="131"/>
      <c r="Z1976" s="131"/>
      <c r="AA1976" s="131"/>
      <c r="AB1976" s="131"/>
      <c r="AC1976" s="131"/>
      <c r="AD1976" s="131"/>
      <c r="AE1976" s="131"/>
      <c r="AF1976" s="131"/>
      <c r="AG1976" s="131"/>
      <c r="AH1976" s="131"/>
      <c r="AI1976" s="131"/>
      <c r="AJ1976" s="131"/>
      <c r="AK1976" s="131"/>
      <c r="AL1976" s="131"/>
      <c r="AM1976" s="131"/>
      <c r="AN1976" s="131"/>
      <c r="AO1976" s="131"/>
      <c r="AP1976" s="131"/>
      <c r="AQ1976" s="131"/>
      <c r="AR1976" s="131"/>
      <c r="AS1976" s="131"/>
      <c r="AT1976" s="131"/>
      <c r="AU1976" s="131"/>
      <c r="AV1976" s="131"/>
      <c r="AW1976" s="131"/>
      <c r="AX1976" s="131"/>
      <c r="AY1976" s="131"/>
      <c r="AZ1976" s="131"/>
      <c r="BA1976" s="131"/>
      <c r="BB1976" s="131"/>
      <c r="BC1976" s="131"/>
      <c r="BD1976" s="131"/>
      <c r="BE1976" s="131"/>
      <c r="BF1976" s="131"/>
      <c r="BG1976" s="131"/>
      <c r="BH1976" s="131"/>
      <c r="BI1976" s="131"/>
      <c r="BJ1976" s="131"/>
    </row>
    <row r="1977" spans="1:62" ht="12.75">
      <c r="A1977" s="131"/>
      <c r="B1977" s="131"/>
      <c r="C1977" s="131"/>
      <c r="D1977" s="131"/>
      <c r="E1977" s="131"/>
      <c r="F1977" s="131"/>
      <c r="G1977" s="131"/>
      <c r="H1977" s="131"/>
      <c r="I1977" s="131"/>
      <c r="J1977" s="131"/>
      <c r="K1977" s="131"/>
      <c r="L1977" s="131"/>
      <c r="M1977" s="131"/>
      <c r="N1977" s="131"/>
      <c r="O1977" s="131"/>
      <c r="P1977" s="131"/>
      <c r="Q1977" s="131"/>
      <c r="R1977" s="131"/>
      <c r="S1977" s="131"/>
      <c r="T1977" s="131"/>
      <c r="U1977" s="131"/>
      <c r="V1977" s="131"/>
      <c r="W1977" s="131"/>
      <c r="X1977" s="131"/>
      <c r="Y1977" s="131"/>
      <c r="Z1977" s="131"/>
      <c r="AA1977" s="131"/>
      <c r="AB1977" s="131"/>
      <c r="AC1977" s="131"/>
      <c r="AD1977" s="131"/>
      <c r="AE1977" s="131"/>
      <c r="AF1977" s="131"/>
      <c r="AG1977" s="131"/>
      <c r="AH1977" s="131"/>
      <c r="AI1977" s="131"/>
      <c r="AJ1977" s="131"/>
      <c r="AK1977" s="131"/>
      <c r="AL1977" s="131"/>
      <c r="AM1977" s="131"/>
      <c r="AN1977" s="131"/>
      <c r="AO1977" s="131"/>
      <c r="AP1977" s="131"/>
      <c r="AQ1977" s="131"/>
      <c r="AR1977" s="131"/>
      <c r="AS1977" s="131"/>
      <c r="AT1977" s="131"/>
      <c r="AU1977" s="131"/>
      <c r="AV1977" s="131"/>
      <c r="AW1977" s="131"/>
      <c r="AX1977" s="131"/>
      <c r="AY1977" s="131"/>
      <c r="AZ1977" s="131"/>
      <c r="BA1977" s="131"/>
      <c r="BB1977" s="131"/>
      <c r="BC1977" s="131"/>
      <c r="BD1977" s="131"/>
      <c r="BE1977" s="131"/>
      <c r="BF1977" s="131"/>
      <c r="BG1977" s="131"/>
      <c r="BH1977" s="131"/>
      <c r="BI1977" s="131"/>
      <c r="BJ1977" s="131"/>
    </row>
    <row r="1978" spans="1:62" ht="12.75">
      <c r="A1978" s="131"/>
      <c r="B1978" s="131"/>
      <c r="C1978" s="131"/>
      <c r="D1978" s="131"/>
      <c r="E1978" s="131"/>
      <c r="F1978" s="131"/>
      <c r="G1978" s="131"/>
      <c r="H1978" s="131"/>
      <c r="I1978" s="131"/>
      <c r="J1978" s="131"/>
      <c r="K1978" s="131"/>
      <c r="L1978" s="131"/>
      <c r="M1978" s="131"/>
      <c r="N1978" s="131"/>
      <c r="O1978" s="131"/>
      <c r="P1978" s="131"/>
      <c r="Q1978" s="131"/>
      <c r="R1978" s="131"/>
      <c r="S1978" s="131"/>
      <c r="T1978" s="131"/>
      <c r="U1978" s="131"/>
      <c r="V1978" s="131"/>
      <c r="W1978" s="131"/>
      <c r="X1978" s="131"/>
      <c r="Y1978" s="131"/>
      <c r="Z1978" s="131"/>
      <c r="AA1978" s="131"/>
      <c r="AB1978" s="131"/>
      <c r="AC1978" s="131"/>
      <c r="AD1978" s="131"/>
      <c r="AE1978" s="131"/>
      <c r="AF1978" s="131"/>
      <c r="AG1978" s="131"/>
      <c r="AH1978" s="131"/>
      <c r="AI1978" s="131"/>
      <c r="AJ1978" s="131"/>
      <c r="AK1978" s="131"/>
      <c r="AL1978" s="131"/>
      <c r="AM1978" s="131"/>
      <c r="AN1978" s="131"/>
      <c r="AO1978" s="131"/>
      <c r="AP1978" s="131"/>
      <c r="AQ1978" s="131"/>
      <c r="AR1978" s="131"/>
      <c r="AS1978" s="131"/>
      <c r="AT1978" s="131"/>
      <c r="AU1978" s="131"/>
      <c r="AV1978" s="131"/>
      <c r="AW1978" s="131"/>
      <c r="AX1978" s="131"/>
      <c r="AY1978" s="131"/>
      <c r="AZ1978" s="131"/>
      <c r="BA1978" s="131"/>
      <c r="BB1978" s="131"/>
      <c r="BC1978" s="131"/>
      <c r="BD1978" s="131"/>
      <c r="BE1978" s="131"/>
      <c r="BF1978" s="131"/>
      <c r="BG1978" s="131"/>
      <c r="BH1978" s="131"/>
      <c r="BI1978" s="131"/>
      <c r="BJ1978" s="131"/>
    </row>
    <row r="1979" spans="1:62" ht="12.75">
      <c r="A1979" s="131"/>
      <c r="B1979" s="131"/>
      <c r="C1979" s="131"/>
      <c r="D1979" s="131"/>
      <c r="E1979" s="131"/>
      <c r="F1979" s="131"/>
      <c r="G1979" s="131"/>
      <c r="H1979" s="131"/>
      <c r="I1979" s="131"/>
      <c r="J1979" s="131"/>
      <c r="K1979" s="131"/>
      <c r="L1979" s="131"/>
      <c r="M1979" s="131"/>
      <c r="N1979" s="131"/>
      <c r="O1979" s="131"/>
      <c r="P1979" s="131"/>
      <c r="Q1979" s="131"/>
      <c r="R1979" s="131"/>
      <c r="S1979" s="131"/>
      <c r="T1979" s="131"/>
      <c r="U1979" s="131"/>
      <c r="V1979" s="131"/>
      <c r="W1979" s="131"/>
      <c r="X1979" s="131"/>
      <c r="Y1979" s="131"/>
      <c r="Z1979" s="131"/>
      <c r="AA1979" s="131"/>
      <c r="AB1979" s="131"/>
      <c r="AC1979" s="131"/>
      <c r="AD1979" s="131"/>
      <c r="AE1979" s="131"/>
      <c r="AF1979" s="131"/>
      <c r="AG1979" s="131"/>
      <c r="AH1979" s="131"/>
      <c r="AI1979" s="131"/>
      <c r="AJ1979" s="131"/>
      <c r="AK1979" s="131"/>
      <c r="AL1979" s="131"/>
      <c r="AM1979" s="131"/>
      <c r="AN1979" s="131"/>
      <c r="AO1979" s="131"/>
      <c r="AP1979" s="131"/>
      <c r="AQ1979" s="131"/>
      <c r="AR1979" s="131"/>
      <c r="AS1979" s="131"/>
      <c r="AT1979" s="131"/>
      <c r="AU1979" s="131"/>
      <c r="AV1979" s="131"/>
      <c r="AW1979" s="131"/>
      <c r="AX1979" s="131"/>
      <c r="AY1979" s="131"/>
      <c r="AZ1979" s="131"/>
      <c r="BA1979" s="131"/>
      <c r="BB1979" s="131"/>
      <c r="BC1979" s="131"/>
      <c r="BD1979" s="131"/>
      <c r="BE1979" s="131"/>
      <c r="BF1979" s="131"/>
      <c r="BG1979" s="131"/>
      <c r="BH1979" s="131"/>
      <c r="BI1979" s="131"/>
      <c r="BJ1979" s="131"/>
    </row>
    <row r="1980" spans="1:62" ht="12.75">
      <c r="A1980" s="131"/>
      <c r="B1980" s="131"/>
      <c r="C1980" s="131"/>
      <c r="D1980" s="131"/>
      <c r="E1980" s="131"/>
      <c r="F1980" s="131"/>
      <c r="G1980" s="131"/>
      <c r="H1980" s="131"/>
      <c r="I1980" s="131"/>
      <c r="J1980" s="131"/>
      <c r="K1980" s="131"/>
      <c r="L1980" s="131"/>
      <c r="M1980" s="131"/>
      <c r="N1980" s="131"/>
      <c r="O1980" s="131"/>
      <c r="P1980" s="131"/>
      <c r="Q1980" s="131"/>
      <c r="R1980" s="131"/>
      <c r="S1980" s="131"/>
      <c r="T1980" s="131"/>
      <c r="U1980" s="131"/>
      <c r="V1980" s="131"/>
      <c r="W1980" s="131"/>
      <c r="X1980" s="131"/>
      <c r="Y1980" s="131"/>
      <c r="Z1980" s="131"/>
      <c r="AA1980" s="131"/>
      <c r="AB1980" s="131"/>
      <c r="AC1980" s="131"/>
      <c r="AD1980" s="131"/>
      <c r="AE1980" s="131"/>
      <c r="AF1980" s="131"/>
      <c r="AG1980" s="131"/>
      <c r="AH1980" s="131"/>
      <c r="AI1980" s="131"/>
      <c r="AJ1980" s="131"/>
      <c r="AK1980" s="131"/>
      <c r="AL1980" s="131"/>
      <c r="AM1980" s="131"/>
      <c r="AN1980" s="131"/>
      <c r="AO1980" s="131"/>
      <c r="AP1980" s="131"/>
      <c r="AQ1980" s="131"/>
      <c r="AR1980" s="131"/>
      <c r="AS1980" s="131"/>
      <c r="AT1980" s="131"/>
      <c r="AU1980" s="131"/>
      <c r="AV1980" s="131"/>
      <c r="AW1980" s="131"/>
      <c r="AX1980" s="131"/>
      <c r="AY1980" s="131"/>
      <c r="AZ1980" s="131"/>
      <c r="BA1980" s="131"/>
      <c r="BB1980" s="131"/>
      <c r="BC1980" s="131"/>
      <c r="BD1980" s="131"/>
      <c r="BE1980" s="131"/>
      <c r="BF1980" s="131"/>
      <c r="BG1980" s="131"/>
      <c r="BH1980" s="131"/>
      <c r="BI1980" s="131"/>
      <c r="BJ1980" s="131"/>
    </row>
    <row r="1981" spans="1:62" ht="12.75">
      <c r="A1981" s="131"/>
      <c r="B1981" s="131"/>
      <c r="C1981" s="131"/>
      <c r="D1981" s="131"/>
      <c r="E1981" s="131"/>
      <c r="F1981" s="131"/>
      <c r="G1981" s="131"/>
      <c r="H1981" s="131"/>
      <c r="I1981" s="131"/>
      <c r="J1981" s="131"/>
      <c r="K1981" s="131"/>
      <c r="L1981" s="131"/>
      <c r="M1981" s="131"/>
      <c r="N1981" s="131"/>
      <c r="O1981" s="131"/>
      <c r="P1981" s="131"/>
      <c r="Q1981" s="131"/>
      <c r="R1981" s="131"/>
      <c r="S1981" s="131"/>
      <c r="T1981" s="131"/>
      <c r="U1981" s="131"/>
      <c r="V1981" s="131"/>
      <c r="W1981" s="131"/>
      <c r="X1981" s="131"/>
      <c r="Y1981" s="131"/>
      <c r="Z1981" s="131"/>
      <c r="AA1981" s="131"/>
      <c r="AB1981" s="131"/>
      <c r="AC1981" s="131"/>
      <c r="AD1981" s="131"/>
      <c r="AE1981" s="131"/>
      <c r="AF1981" s="131"/>
      <c r="AG1981" s="131"/>
      <c r="AH1981" s="131"/>
      <c r="AI1981" s="131"/>
      <c r="AJ1981" s="131"/>
      <c r="AK1981" s="131"/>
      <c r="AL1981" s="131"/>
      <c r="AM1981" s="131"/>
      <c r="AN1981" s="131"/>
      <c r="AO1981" s="131"/>
      <c r="AP1981" s="131"/>
      <c r="AQ1981" s="131"/>
      <c r="AR1981" s="131"/>
      <c r="AS1981" s="131"/>
      <c r="AT1981" s="131"/>
      <c r="AU1981" s="131"/>
      <c r="AV1981" s="131"/>
      <c r="AW1981" s="131"/>
      <c r="AX1981" s="131"/>
      <c r="AY1981" s="131"/>
      <c r="AZ1981" s="131"/>
      <c r="BA1981" s="131"/>
      <c r="BB1981" s="131"/>
      <c r="BC1981" s="131"/>
      <c r="BD1981" s="131"/>
      <c r="BE1981" s="131"/>
      <c r="BF1981" s="131"/>
      <c r="BG1981" s="131"/>
      <c r="BH1981" s="131"/>
      <c r="BI1981" s="131"/>
      <c r="BJ1981" s="131"/>
    </row>
    <row r="1982" spans="1:62" ht="12.75">
      <c r="A1982" s="131"/>
      <c r="B1982" s="131"/>
      <c r="C1982" s="131"/>
      <c r="D1982" s="131"/>
      <c r="E1982" s="131"/>
      <c r="F1982" s="131"/>
      <c r="G1982" s="131"/>
      <c r="H1982" s="131"/>
      <c r="I1982" s="131"/>
      <c r="J1982" s="131"/>
      <c r="K1982" s="131"/>
      <c r="L1982" s="131"/>
      <c r="M1982" s="131"/>
      <c r="N1982" s="131"/>
      <c r="O1982" s="131"/>
      <c r="P1982" s="131"/>
      <c r="Q1982" s="131"/>
      <c r="R1982" s="131"/>
      <c r="S1982" s="131"/>
      <c r="T1982" s="131"/>
      <c r="U1982" s="131"/>
      <c r="V1982" s="131"/>
      <c r="W1982" s="131"/>
      <c r="X1982" s="131"/>
      <c r="Y1982" s="131"/>
      <c r="Z1982" s="131"/>
      <c r="AA1982" s="131"/>
      <c r="AB1982" s="131"/>
      <c r="AC1982" s="131"/>
      <c r="AD1982" s="131"/>
      <c r="AE1982" s="131"/>
      <c r="AF1982" s="131"/>
      <c r="AG1982" s="131"/>
      <c r="AH1982" s="131"/>
      <c r="AI1982" s="131"/>
      <c r="AJ1982" s="131"/>
      <c r="AK1982" s="131"/>
      <c r="AL1982" s="131"/>
      <c r="AM1982" s="131"/>
      <c r="AN1982" s="131"/>
      <c r="AO1982" s="131"/>
      <c r="AP1982" s="131"/>
      <c r="AQ1982" s="131"/>
      <c r="AR1982" s="131"/>
      <c r="AS1982" s="131"/>
      <c r="AT1982" s="131"/>
      <c r="AU1982" s="131"/>
      <c r="AV1982" s="131"/>
      <c r="AW1982" s="131"/>
      <c r="AX1982" s="131"/>
      <c r="AY1982" s="131"/>
      <c r="AZ1982" s="131"/>
      <c r="BA1982" s="131"/>
      <c r="BB1982" s="131"/>
      <c r="BC1982" s="131"/>
      <c r="BD1982" s="131"/>
      <c r="BE1982" s="131"/>
      <c r="BF1982" s="131"/>
      <c r="BG1982" s="131"/>
      <c r="BH1982" s="131"/>
      <c r="BI1982" s="131"/>
      <c r="BJ1982" s="131"/>
    </row>
    <row r="1983" spans="1:62" ht="12.75">
      <c r="A1983" s="131"/>
      <c r="B1983" s="131"/>
      <c r="C1983" s="131"/>
      <c r="D1983" s="131"/>
      <c r="E1983" s="131"/>
      <c r="F1983" s="131"/>
      <c r="G1983" s="131"/>
      <c r="H1983" s="131"/>
      <c r="I1983" s="131"/>
      <c r="J1983" s="131"/>
      <c r="K1983" s="131"/>
      <c r="L1983" s="131"/>
      <c r="M1983" s="131"/>
      <c r="N1983" s="131"/>
      <c r="O1983" s="131"/>
      <c r="P1983" s="131"/>
      <c r="Q1983" s="131"/>
      <c r="R1983" s="131"/>
      <c r="S1983" s="131"/>
      <c r="T1983" s="131"/>
      <c r="U1983" s="131"/>
      <c r="V1983" s="131"/>
      <c r="W1983" s="131"/>
      <c r="X1983" s="131"/>
      <c r="Y1983" s="131"/>
      <c r="Z1983" s="131"/>
      <c r="AA1983" s="131"/>
      <c r="AB1983" s="131"/>
      <c r="AC1983" s="131"/>
      <c r="AD1983" s="131"/>
      <c r="AE1983" s="131"/>
      <c r="AF1983" s="131"/>
      <c r="AG1983" s="131"/>
      <c r="AH1983" s="131"/>
      <c r="AI1983" s="131"/>
      <c r="AJ1983" s="131"/>
      <c r="AK1983" s="131"/>
      <c r="AL1983" s="131"/>
      <c r="AM1983" s="131"/>
      <c r="AN1983" s="131"/>
      <c r="AO1983" s="131"/>
      <c r="AP1983" s="131"/>
      <c r="AQ1983" s="131"/>
      <c r="AR1983" s="131"/>
      <c r="AS1983" s="131"/>
      <c r="AT1983" s="131"/>
      <c r="AU1983" s="131"/>
      <c r="AV1983" s="131"/>
      <c r="AW1983" s="131"/>
      <c r="AX1983" s="131"/>
      <c r="AY1983" s="131"/>
      <c r="AZ1983" s="131"/>
      <c r="BA1983" s="131"/>
      <c r="BB1983" s="131"/>
      <c r="BC1983" s="131"/>
      <c r="BD1983" s="131"/>
      <c r="BE1983" s="131"/>
      <c r="BF1983" s="131"/>
      <c r="BG1983" s="131"/>
      <c r="BH1983" s="131"/>
      <c r="BI1983" s="131"/>
      <c r="BJ1983" s="131"/>
    </row>
    <row r="1984" spans="1:62" ht="12.75">
      <c r="A1984" s="131"/>
      <c r="B1984" s="131"/>
      <c r="C1984" s="131"/>
      <c r="D1984" s="131"/>
      <c r="E1984" s="131"/>
      <c r="F1984" s="131"/>
      <c r="G1984" s="131"/>
      <c r="H1984" s="131"/>
      <c r="I1984" s="131"/>
      <c r="J1984" s="131"/>
      <c r="K1984" s="131"/>
      <c r="L1984" s="131"/>
      <c r="M1984" s="131"/>
      <c r="N1984" s="131"/>
      <c r="O1984" s="131"/>
      <c r="P1984" s="131"/>
      <c r="Q1984" s="131"/>
      <c r="R1984" s="131"/>
      <c r="S1984" s="131"/>
      <c r="T1984" s="131"/>
      <c r="U1984" s="131"/>
      <c r="V1984" s="131"/>
      <c r="W1984" s="131"/>
      <c r="X1984" s="131"/>
      <c r="Y1984" s="131"/>
      <c r="Z1984" s="131"/>
      <c r="AA1984" s="131"/>
      <c r="AB1984" s="131"/>
      <c r="AC1984" s="131"/>
      <c r="AD1984" s="131"/>
      <c r="AE1984" s="131"/>
      <c r="AF1984" s="131"/>
      <c r="AG1984" s="131"/>
      <c r="AH1984" s="131"/>
      <c r="AI1984" s="131"/>
      <c r="AJ1984" s="131"/>
      <c r="AK1984" s="131"/>
      <c r="AL1984" s="131"/>
      <c r="AM1984" s="131"/>
      <c r="AN1984" s="131"/>
      <c r="AO1984" s="131"/>
      <c r="AP1984" s="131"/>
      <c r="AQ1984" s="131"/>
      <c r="AR1984" s="131"/>
      <c r="AS1984" s="131"/>
      <c r="AT1984" s="131"/>
      <c r="AU1984" s="131"/>
      <c r="AV1984" s="131"/>
      <c r="AW1984" s="131"/>
      <c r="AX1984" s="131"/>
      <c r="AY1984" s="131"/>
      <c r="AZ1984" s="131"/>
      <c r="BA1984" s="131"/>
      <c r="BB1984" s="131"/>
      <c r="BC1984" s="131"/>
      <c r="BD1984" s="131"/>
      <c r="BE1984" s="131"/>
      <c r="BF1984" s="131"/>
      <c r="BG1984" s="131"/>
      <c r="BH1984" s="131"/>
      <c r="BI1984" s="131"/>
      <c r="BJ1984" s="131"/>
    </row>
    <row r="1985" spans="1:62" ht="12.75">
      <c r="A1985" s="131"/>
      <c r="B1985" s="131"/>
      <c r="C1985" s="131"/>
      <c r="D1985" s="131"/>
      <c r="E1985" s="131"/>
      <c r="F1985" s="131"/>
      <c r="G1985" s="131"/>
      <c r="H1985" s="131"/>
      <c r="I1985" s="131"/>
      <c r="J1985" s="131"/>
      <c r="K1985" s="131"/>
      <c r="L1985" s="131"/>
      <c r="M1985" s="131"/>
      <c r="N1985" s="131"/>
      <c r="O1985" s="131"/>
      <c r="P1985" s="131"/>
      <c r="Q1985" s="131"/>
      <c r="R1985" s="131"/>
      <c r="S1985" s="131"/>
      <c r="T1985" s="131"/>
      <c r="U1985" s="131"/>
      <c r="V1985" s="131"/>
      <c r="W1985" s="131"/>
      <c r="X1985" s="131"/>
      <c r="Y1985" s="131"/>
      <c r="Z1985" s="131"/>
      <c r="AA1985" s="131"/>
      <c r="AB1985" s="131"/>
      <c r="AC1985" s="131"/>
      <c r="AD1985" s="131"/>
      <c r="AE1985" s="131"/>
      <c r="AF1985" s="131"/>
      <c r="AG1985" s="131"/>
      <c r="AH1985" s="131"/>
      <c r="AI1985" s="131"/>
      <c r="AJ1985" s="131"/>
      <c r="AK1985" s="131"/>
      <c r="AL1985" s="131"/>
      <c r="AM1985" s="131"/>
      <c r="AN1985" s="131"/>
      <c r="AO1985" s="131"/>
      <c r="AP1985" s="131"/>
      <c r="AQ1985" s="131"/>
      <c r="AR1985" s="131"/>
      <c r="AS1985" s="131"/>
      <c r="AT1985" s="131"/>
      <c r="AU1985" s="131"/>
      <c r="AV1985" s="131"/>
      <c r="AW1985" s="131"/>
      <c r="AX1985" s="131"/>
      <c r="AY1985" s="131"/>
      <c r="AZ1985" s="131"/>
      <c r="BA1985" s="131"/>
      <c r="BB1985" s="131"/>
      <c r="BC1985" s="131"/>
      <c r="BD1985" s="131"/>
      <c r="BE1985" s="131"/>
      <c r="BF1985" s="131"/>
      <c r="BG1985" s="131"/>
      <c r="BH1985" s="131"/>
      <c r="BI1985" s="131"/>
      <c r="BJ1985" s="131"/>
    </row>
    <row r="1986" spans="1:62" ht="12.75">
      <c r="A1986" s="131"/>
      <c r="B1986" s="131"/>
      <c r="C1986" s="131"/>
      <c r="D1986" s="131"/>
      <c r="E1986" s="131"/>
      <c r="F1986" s="131"/>
      <c r="G1986" s="131"/>
      <c r="H1986" s="131"/>
      <c r="I1986" s="131"/>
      <c r="J1986" s="131"/>
      <c r="K1986" s="131"/>
      <c r="L1986" s="131"/>
      <c r="M1986" s="131"/>
      <c r="N1986" s="131"/>
      <c r="O1986" s="131"/>
      <c r="P1986" s="131"/>
      <c r="Q1986" s="131"/>
      <c r="R1986" s="131"/>
      <c r="S1986" s="131"/>
      <c r="T1986" s="131"/>
      <c r="U1986" s="131"/>
      <c r="V1986" s="131"/>
      <c r="W1986" s="131"/>
      <c r="X1986" s="131"/>
      <c r="Y1986" s="131"/>
      <c r="Z1986" s="131"/>
      <c r="AA1986" s="131"/>
      <c r="AB1986" s="131"/>
      <c r="AC1986" s="131"/>
      <c r="AD1986" s="131"/>
      <c r="AE1986" s="131"/>
      <c r="AF1986" s="131"/>
      <c r="AG1986" s="131"/>
      <c r="AH1986" s="131"/>
      <c r="AI1986" s="131"/>
      <c r="AJ1986" s="131"/>
      <c r="AK1986" s="131"/>
      <c r="AL1986" s="131"/>
      <c r="AM1986" s="131"/>
      <c r="AN1986" s="131"/>
      <c r="AO1986" s="131"/>
      <c r="AP1986" s="131"/>
      <c r="AQ1986" s="131"/>
      <c r="AR1986" s="131"/>
      <c r="AS1986" s="131"/>
      <c r="AT1986" s="131"/>
      <c r="AU1986" s="131"/>
      <c r="AV1986" s="131"/>
      <c r="AW1986" s="131"/>
      <c r="AX1986" s="131"/>
      <c r="AY1986" s="131"/>
      <c r="AZ1986" s="131"/>
      <c r="BA1986" s="131"/>
      <c r="BB1986" s="131"/>
      <c r="BC1986" s="131"/>
      <c r="BD1986" s="131"/>
      <c r="BE1986" s="131"/>
      <c r="BF1986" s="131"/>
      <c r="BG1986" s="131"/>
      <c r="BH1986" s="131"/>
      <c r="BI1986" s="131"/>
      <c r="BJ1986" s="131"/>
    </row>
    <row r="1987" spans="1:62" ht="12.75">
      <c r="A1987" s="131"/>
      <c r="B1987" s="131"/>
      <c r="C1987" s="131"/>
      <c r="D1987" s="131"/>
      <c r="E1987" s="131"/>
      <c r="F1987" s="131"/>
      <c r="G1987" s="131"/>
      <c r="H1987" s="131"/>
      <c r="I1987" s="131"/>
      <c r="J1987" s="131"/>
      <c r="K1987" s="131"/>
      <c r="L1987" s="131"/>
      <c r="M1987" s="131"/>
      <c r="N1987" s="131"/>
      <c r="O1987" s="131"/>
      <c r="P1987" s="131"/>
      <c r="Q1987" s="131"/>
      <c r="R1987" s="131"/>
      <c r="S1987" s="131"/>
      <c r="T1987" s="131"/>
      <c r="U1987" s="131"/>
      <c r="V1987" s="131"/>
      <c r="W1987" s="131"/>
      <c r="X1987" s="131"/>
      <c r="Y1987" s="131"/>
      <c r="Z1987" s="131"/>
      <c r="AA1987" s="131"/>
      <c r="AB1987" s="131"/>
      <c r="AC1987" s="131"/>
      <c r="AD1987" s="131"/>
      <c r="AE1987" s="131"/>
      <c r="AF1987" s="131"/>
      <c r="AG1987" s="131"/>
      <c r="AH1987" s="131"/>
      <c r="AI1987" s="131"/>
      <c r="AJ1987" s="131"/>
      <c r="AK1987" s="131"/>
      <c r="AL1987" s="131"/>
      <c r="AM1987" s="131"/>
      <c r="AN1987" s="131"/>
      <c r="AO1987" s="131"/>
      <c r="AP1987" s="131"/>
      <c r="AQ1987" s="131"/>
      <c r="AR1987" s="131"/>
      <c r="AS1987" s="131"/>
      <c r="AT1987" s="131"/>
      <c r="AU1987" s="131"/>
      <c r="AV1987" s="131"/>
      <c r="AW1987" s="131"/>
      <c r="AX1987" s="131"/>
      <c r="AY1987" s="131"/>
      <c r="AZ1987" s="131"/>
      <c r="BA1987" s="131"/>
      <c r="BB1987" s="131"/>
      <c r="BC1987" s="131"/>
      <c r="BD1987" s="131"/>
      <c r="BE1987" s="131"/>
      <c r="BF1987" s="131"/>
      <c r="BG1987" s="131"/>
      <c r="BH1987" s="131"/>
      <c r="BI1987" s="131"/>
      <c r="BJ1987" s="131"/>
    </row>
    <row r="1988" spans="1:62" ht="12.75">
      <c r="A1988" s="131"/>
      <c r="B1988" s="131"/>
      <c r="C1988" s="131"/>
      <c r="D1988" s="131"/>
      <c r="E1988" s="131"/>
      <c r="F1988" s="131"/>
      <c r="G1988" s="131"/>
      <c r="H1988" s="131"/>
      <c r="I1988" s="131"/>
      <c r="J1988" s="131"/>
      <c r="K1988" s="131"/>
      <c r="L1988" s="131"/>
      <c r="M1988" s="131"/>
      <c r="N1988" s="131"/>
      <c r="O1988" s="131"/>
      <c r="P1988" s="131"/>
      <c r="Q1988" s="131"/>
      <c r="R1988" s="131"/>
      <c r="S1988" s="131"/>
      <c r="T1988" s="131"/>
      <c r="U1988" s="131"/>
      <c r="V1988" s="131"/>
      <c r="W1988" s="131"/>
      <c r="X1988" s="131"/>
      <c r="Y1988" s="131"/>
      <c r="Z1988" s="131"/>
      <c r="AA1988" s="131"/>
      <c r="AB1988" s="131"/>
      <c r="AC1988" s="131"/>
      <c r="AD1988" s="131"/>
      <c r="AE1988" s="131"/>
      <c r="AF1988" s="131"/>
      <c r="AG1988" s="131"/>
      <c r="AH1988" s="131"/>
      <c r="AI1988" s="131"/>
      <c r="AJ1988" s="131"/>
      <c r="AK1988" s="131"/>
      <c r="AL1988" s="131"/>
      <c r="AM1988" s="131"/>
      <c r="AN1988" s="131"/>
      <c r="AO1988" s="131"/>
      <c r="AP1988" s="131"/>
      <c r="AQ1988" s="131"/>
      <c r="AR1988" s="131"/>
      <c r="AS1988" s="131"/>
      <c r="AT1988" s="131"/>
      <c r="AU1988" s="131"/>
      <c r="AV1988" s="131"/>
      <c r="AW1988" s="131"/>
      <c r="AX1988" s="131"/>
      <c r="AY1988" s="131"/>
      <c r="AZ1988" s="131"/>
      <c r="BA1988" s="131"/>
      <c r="BB1988" s="131"/>
      <c r="BC1988" s="131"/>
      <c r="BD1988" s="131"/>
      <c r="BE1988" s="131"/>
      <c r="BF1988" s="131"/>
      <c r="BG1988" s="131"/>
      <c r="BH1988" s="131"/>
      <c r="BI1988" s="131"/>
      <c r="BJ1988" s="131"/>
    </row>
    <row r="1989" spans="1:62" ht="12.75">
      <c r="A1989" s="131"/>
      <c r="B1989" s="131"/>
      <c r="C1989" s="131"/>
      <c r="D1989" s="131"/>
      <c r="E1989" s="131"/>
      <c r="F1989" s="131"/>
      <c r="G1989" s="131"/>
      <c r="H1989" s="131"/>
      <c r="I1989" s="131"/>
      <c r="J1989" s="131"/>
      <c r="K1989" s="131"/>
      <c r="L1989" s="131"/>
      <c r="M1989" s="131"/>
      <c r="N1989" s="131"/>
      <c r="O1989" s="131"/>
      <c r="P1989" s="131"/>
      <c r="Q1989" s="131"/>
      <c r="R1989" s="131"/>
      <c r="S1989" s="131"/>
      <c r="T1989" s="131"/>
      <c r="U1989" s="131"/>
      <c r="V1989" s="131"/>
      <c r="W1989" s="131"/>
      <c r="X1989" s="131"/>
      <c r="Y1989" s="131"/>
      <c r="Z1989" s="131"/>
      <c r="AA1989" s="131"/>
      <c r="AB1989" s="131"/>
      <c r="AC1989" s="131"/>
      <c r="AD1989" s="131"/>
      <c r="AE1989" s="131"/>
      <c r="AF1989" s="131"/>
      <c r="AG1989" s="131"/>
      <c r="AH1989" s="131"/>
      <c r="AI1989" s="131"/>
      <c r="AJ1989" s="131"/>
      <c r="AK1989" s="131"/>
      <c r="AL1989" s="131"/>
      <c r="AM1989" s="131"/>
      <c r="AN1989" s="131"/>
      <c r="AO1989" s="131"/>
      <c r="AP1989" s="131"/>
      <c r="AQ1989" s="131"/>
      <c r="AR1989" s="131"/>
      <c r="AS1989" s="131"/>
      <c r="AT1989" s="131"/>
      <c r="AU1989" s="131"/>
      <c r="AV1989" s="131"/>
      <c r="AW1989" s="131"/>
      <c r="AX1989" s="131"/>
      <c r="AY1989" s="131"/>
      <c r="AZ1989" s="131"/>
      <c r="BA1989" s="131"/>
      <c r="BB1989" s="131"/>
      <c r="BC1989" s="131"/>
      <c r="BD1989" s="131"/>
      <c r="BE1989" s="131"/>
      <c r="BF1989" s="131"/>
      <c r="BG1989" s="131"/>
      <c r="BH1989" s="131"/>
      <c r="BI1989" s="131"/>
      <c r="BJ1989" s="131"/>
    </row>
    <row r="1990" spans="1:62" ht="12.75">
      <c r="A1990" s="131"/>
      <c r="B1990" s="131"/>
      <c r="C1990" s="131"/>
      <c r="D1990" s="131"/>
      <c r="E1990" s="131"/>
      <c r="F1990" s="131"/>
      <c r="G1990" s="131"/>
      <c r="H1990" s="131"/>
      <c r="I1990" s="131"/>
      <c r="J1990" s="131"/>
      <c r="K1990" s="131"/>
      <c r="L1990" s="131"/>
      <c r="M1990" s="131"/>
      <c r="N1990" s="131"/>
      <c r="O1990" s="131"/>
      <c r="P1990" s="131"/>
      <c r="Q1990" s="131"/>
      <c r="R1990" s="131"/>
      <c r="S1990" s="131"/>
      <c r="T1990" s="131"/>
      <c r="U1990" s="131"/>
      <c r="V1990" s="131"/>
      <c r="W1990" s="131"/>
      <c r="X1990" s="131"/>
      <c r="Y1990" s="131"/>
      <c r="Z1990" s="131"/>
      <c r="AA1990" s="131"/>
      <c r="AB1990" s="131"/>
      <c r="AC1990" s="131"/>
      <c r="AD1990" s="131"/>
      <c r="AE1990" s="131"/>
      <c r="AF1990" s="131"/>
      <c r="AG1990" s="131"/>
      <c r="AH1990" s="131"/>
      <c r="AI1990" s="131"/>
      <c r="AJ1990" s="131"/>
      <c r="AK1990" s="131"/>
      <c r="AL1990" s="131"/>
      <c r="AM1990" s="131"/>
      <c r="AN1990" s="131"/>
      <c r="AO1990" s="131"/>
      <c r="AP1990" s="131"/>
      <c r="AQ1990" s="131"/>
      <c r="AR1990" s="131"/>
      <c r="AS1990" s="131"/>
      <c r="AT1990" s="131"/>
      <c r="AU1990" s="131"/>
      <c r="AV1990" s="131"/>
      <c r="AW1990" s="131"/>
      <c r="AX1990" s="131"/>
      <c r="AY1990" s="131"/>
      <c r="AZ1990" s="131"/>
      <c r="BA1990" s="131"/>
      <c r="BB1990" s="131"/>
      <c r="BC1990" s="131"/>
      <c r="BD1990" s="131"/>
      <c r="BE1990" s="131"/>
      <c r="BF1990" s="131"/>
      <c r="BG1990" s="131"/>
      <c r="BH1990" s="131"/>
      <c r="BI1990" s="131"/>
      <c r="BJ1990" s="131"/>
    </row>
    <row r="1991" spans="1:62" ht="12.75">
      <c r="A1991" s="131"/>
      <c r="B1991" s="131"/>
      <c r="C1991" s="131"/>
      <c r="D1991" s="131"/>
      <c r="E1991" s="131"/>
      <c r="F1991" s="131"/>
      <c r="G1991" s="131"/>
      <c r="H1991" s="131"/>
      <c r="I1991" s="131"/>
      <c r="J1991" s="131"/>
      <c r="K1991" s="131"/>
      <c r="L1991" s="131"/>
      <c r="M1991" s="131"/>
      <c r="N1991" s="131"/>
      <c r="O1991" s="131"/>
      <c r="P1991" s="131"/>
      <c r="Q1991" s="131"/>
      <c r="R1991" s="131"/>
      <c r="S1991" s="131"/>
      <c r="T1991" s="131"/>
      <c r="U1991" s="131"/>
      <c r="V1991" s="131"/>
      <c r="W1991" s="131"/>
      <c r="X1991" s="131"/>
      <c r="Y1991" s="131"/>
      <c r="Z1991" s="131"/>
      <c r="AA1991" s="131"/>
      <c r="AB1991" s="131"/>
      <c r="AC1991" s="131"/>
      <c r="AD1991" s="131"/>
      <c r="AE1991" s="131"/>
      <c r="AF1991" s="131"/>
      <c r="AG1991" s="131"/>
      <c r="AH1991" s="131"/>
      <c r="AI1991" s="131"/>
      <c r="AJ1991" s="131"/>
      <c r="AK1991" s="131"/>
      <c r="AL1991" s="131"/>
      <c r="AM1991" s="131"/>
      <c r="AN1991" s="131"/>
      <c r="AO1991" s="131"/>
      <c r="AP1991" s="131"/>
      <c r="AQ1991" s="131"/>
      <c r="AR1991" s="131"/>
      <c r="AS1991" s="131"/>
      <c r="AT1991" s="131"/>
      <c r="AU1991" s="131"/>
      <c r="AV1991" s="131"/>
      <c r="AW1991" s="131"/>
      <c r="AX1991" s="131"/>
      <c r="AY1991" s="131"/>
      <c r="AZ1991" s="131"/>
      <c r="BA1991" s="131"/>
      <c r="BB1991" s="131"/>
      <c r="BC1991" s="131"/>
      <c r="BD1991" s="131"/>
      <c r="BE1991" s="131"/>
      <c r="BF1991" s="131"/>
      <c r="BG1991" s="131"/>
      <c r="BH1991" s="131"/>
      <c r="BI1991" s="131"/>
      <c r="BJ1991" s="131"/>
    </row>
    <row r="1992" spans="1:62" ht="12.75">
      <c r="A1992" s="131"/>
      <c r="B1992" s="131"/>
      <c r="C1992" s="131"/>
      <c r="D1992" s="131"/>
      <c r="E1992" s="131"/>
      <c r="F1992" s="131"/>
      <c r="G1992" s="131"/>
      <c r="H1992" s="131"/>
      <c r="I1992" s="131"/>
      <c r="J1992" s="131"/>
      <c r="K1992" s="131"/>
      <c r="L1992" s="131"/>
      <c r="M1992" s="131"/>
      <c r="N1992" s="131"/>
      <c r="O1992" s="131"/>
      <c r="P1992" s="131"/>
      <c r="Q1992" s="131"/>
      <c r="R1992" s="131"/>
      <c r="S1992" s="131"/>
      <c r="T1992" s="131"/>
      <c r="U1992" s="131"/>
      <c r="V1992" s="131"/>
      <c r="W1992" s="131"/>
      <c r="X1992" s="131"/>
      <c r="Y1992" s="131"/>
      <c r="Z1992" s="131"/>
      <c r="AA1992" s="131"/>
      <c r="AB1992" s="131"/>
      <c r="AC1992" s="131"/>
      <c r="AD1992" s="131"/>
      <c r="AE1992" s="131"/>
      <c r="AF1992" s="131"/>
      <c r="AG1992" s="131"/>
      <c r="AH1992" s="131"/>
      <c r="AI1992" s="131"/>
      <c r="AJ1992" s="131"/>
      <c r="AK1992" s="131"/>
      <c r="AL1992" s="131"/>
      <c r="AM1992" s="131"/>
      <c r="AN1992" s="131"/>
      <c r="AO1992" s="131"/>
      <c r="AP1992" s="131"/>
      <c r="AQ1992" s="131"/>
      <c r="AR1992" s="131"/>
      <c r="AS1992" s="131"/>
      <c r="AT1992" s="131"/>
      <c r="AU1992" s="131"/>
      <c r="AV1992" s="131"/>
      <c r="AW1992" s="131"/>
      <c r="AX1992" s="131"/>
      <c r="AY1992" s="131"/>
      <c r="AZ1992" s="131"/>
      <c r="BA1992" s="131"/>
      <c r="BB1992" s="131"/>
      <c r="BC1992" s="131"/>
      <c r="BD1992" s="131"/>
      <c r="BE1992" s="131"/>
      <c r="BF1992" s="131"/>
      <c r="BG1992" s="131"/>
      <c r="BH1992" s="131"/>
      <c r="BI1992" s="131"/>
      <c r="BJ1992" s="131"/>
    </row>
    <row r="1993" spans="1:62" ht="12.75">
      <c r="A1993" s="131"/>
      <c r="B1993" s="131"/>
      <c r="C1993" s="131"/>
      <c r="D1993" s="131"/>
      <c r="E1993" s="131"/>
      <c r="F1993" s="131"/>
      <c r="G1993" s="131"/>
      <c r="H1993" s="131"/>
      <c r="I1993" s="131"/>
      <c r="J1993" s="131"/>
      <c r="K1993" s="131"/>
      <c r="L1993" s="131"/>
      <c r="M1993" s="131"/>
      <c r="N1993" s="131"/>
      <c r="O1993" s="131"/>
      <c r="P1993" s="131"/>
      <c r="Q1993" s="131"/>
      <c r="R1993" s="131"/>
      <c r="S1993" s="131"/>
      <c r="T1993" s="131"/>
      <c r="U1993" s="131"/>
      <c r="V1993" s="131"/>
      <c r="W1993" s="131"/>
      <c r="X1993" s="131"/>
      <c r="Y1993" s="131"/>
      <c r="Z1993" s="131"/>
      <c r="AA1993" s="131"/>
      <c r="AB1993" s="131"/>
      <c r="AC1993" s="131"/>
      <c r="AD1993" s="131"/>
      <c r="AE1993" s="131"/>
      <c r="AF1993" s="131"/>
      <c r="AG1993" s="131"/>
      <c r="AH1993" s="131"/>
      <c r="AI1993" s="131"/>
      <c r="AJ1993" s="131"/>
      <c r="AK1993" s="131"/>
      <c r="AL1993" s="131"/>
      <c r="AM1993" s="131"/>
      <c r="AN1993" s="131"/>
      <c r="AO1993" s="131"/>
      <c r="AP1993" s="131"/>
      <c r="AQ1993" s="131"/>
      <c r="AR1993" s="131"/>
      <c r="AS1993" s="131"/>
      <c r="AT1993" s="131"/>
      <c r="AU1993" s="131"/>
      <c r="AV1993" s="131"/>
      <c r="AW1993" s="131"/>
      <c r="AX1993" s="131"/>
      <c r="AY1993" s="131"/>
      <c r="AZ1993" s="131"/>
      <c r="BA1993" s="131"/>
      <c r="BB1993" s="131"/>
      <c r="BC1993" s="131"/>
      <c r="BD1993" s="131"/>
      <c r="BE1993" s="131"/>
      <c r="BF1993" s="131"/>
      <c r="BG1993" s="131"/>
      <c r="BH1993" s="131"/>
      <c r="BI1993" s="131"/>
      <c r="BJ1993" s="131"/>
    </row>
    <row r="1994" spans="1:62" ht="12.75">
      <c r="A1994" s="131"/>
      <c r="B1994" s="131"/>
      <c r="C1994" s="131"/>
      <c r="D1994" s="131"/>
      <c r="E1994" s="131"/>
      <c r="F1994" s="131"/>
      <c r="G1994" s="131"/>
      <c r="H1994" s="131"/>
      <c r="I1994" s="131"/>
      <c r="J1994" s="131"/>
      <c r="K1994" s="131"/>
      <c r="L1994" s="131"/>
      <c r="M1994" s="131"/>
      <c r="N1994" s="131"/>
      <c r="O1994" s="131"/>
      <c r="P1994" s="131"/>
      <c r="Q1994" s="131"/>
      <c r="R1994" s="131"/>
      <c r="S1994" s="131"/>
      <c r="T1994" s="131"/>
      <c r="U1994" s="131"/>
      <c r="V1994" s="131"/>
      <c r="W1994" s="131"/>
      <c r="X1994" s="131"/>
      <c r="Y1994" s="131"/>
      <c r="Z1994" s="131"/>
      <c r="AA1994" s="131"/>
      <c r="AB1994" s="131"/>
      <c r="AC1994" s="131"/>
      <c r="AD1994" s="131"/>
      <c r="AE1994" s="131"/>
      <c r="AF1994" s="131"/>
      <c r="AG1994" s="131"/>
      <c r="AH1994" s="131"/>
      <c r="AI1994" s="131"/>
      <c r="AJ1994" s="131"/>
      <c r="AK1994" s="131"/>
      <c r="AL1994" s="131"/>
      <c r="AM1994" s="131"/>
      <c r="AN1994" s="131"/>
      <c r="AO1994" s="131"/>
      <c r="AP1994" s="131"/>
      <c r="AQ1994" s="131"/>
      <c r="AR1994" s="131"/>
      <c r="AS1994" s="131"/>
      <c r="AT1994" s="131"/>
      <c r="AU1994" s="131"/>
      <c r="AV1994" s="131"/>
      <c r="AW1994" s="131"/>
      <c r="AX1994" s="131"/>
      <c r="AY1994" s="131"/>
      <c r="AZ1994" s="131"/>
      <c r="BA1994" s="131"/>
      <c r="BB1994" s="131"/>
      <c r="BC1994" s="131"/>
      <c r="BD1994" s="131"/>
      <c r="BE1994" s="131"/>
      <c r="BF1994" s="131"/>
      <c r="BG1994" s="131"/>
      <c r="BH1994" s="131"/>
      <c r="BI1994" s="131"/>
      <c r="BJ1994" s="131"/>
    </row>
    <row r="1995" spans="1:62" ht="12.75">
      <c r="A1995" s="131"/>
      <c r="B1995" s="131"/>
      <c r="C1995" s="131"/>
      <c r="D1995" s="131"/>
      <c r="E1995" s="131"/>
      <c r="F1995" s="131"/>
      <c r="G1995" s="131"/>
      <c r="H1995" s="131"/>
      <c r="I1995" s="131"/>
      <c r="J1995" s="131"/>
      <c r="K1995" s="131"/>
      <c r="L1995" s="131"/>
      <c r="M1995" s="131"/>
      <c r="N1995" s="131"/>
      <c r="O1995" s="131"/>
      <c r="P1995" s="131"/>
      <c r="Q1995" s="131"/>
      <c r="R1995" s="131"/>
      <c r="S1995" s="131"/>
      <c r="T1995" s="131"/>
      <c r="U1995" s="131"/>
      <c r="V1995" s="131"/>
      <c r="W1995" s="131"/>
      <c r="X1995" s="131"/>
      <c r="Y1995" s="131"/>
      <c r="Z1995" s="131"/>
      <c r="AA1995" s="131"/>
      <c r="AB1995" s="131"/>
      <c r="AC1995" s="131"/>
      <c r="AD1995" s="131"/>
      <c r="AE1995" s="131"/>
      <c r="AF1995" s="131"/>
      <c r="AG1995" s="131"/>
      <c r="AH1995" s="131"/>
      <c r="AI1995" s="131"/>
      <c r="AJ1995" s="131"/>
      <c r="AK1995" s="131"/>
      <c r="AL1995" s="131"/>
      <c r="AM1995" s="131"/>
      <c r="AN1995" s="131"/>
      <c r="AO1995" s="131"/>
      <c r="AP1995" s="131"/>
      <c r="AQ1995" s="131"/>
      <c r="AR1995" s="131"/>
      <c r="AS1995" s="131"/>
      <c r="AT1995" s="131"/>
      <c r="AU1995" s="131"/>
      <c r="AV1995" s="131"/>
      <c r="AW1995" s="131"/>
      <c r="AX1995" s="131"/>
      <c r="AY1995" s="131"/>
      <c r="AZ1995" s="131"/>
      <c r="BA1995" s="131"/>
      <c r="BB1995" s="131"/>
      <c r="BC1995" s="131"/>
      <c r="BD1995" s="131"/>
      <c r="BE1995" s="131"/>
      <c r="BF1995" s="131"/>
      <c r="BG1995" s="131"/>
      <c r="BH1995" s="131"/>
      <c r="BI1995" s="131"/>
      <c r="BJ1995" s="131"/>
    </row>
    <row r="1996" spans="1:62" ht="12.75">
      <c r="A1996" s="131"/>
      <c r="B1996" s="131"/>
      <c r="C1996" s="131"/>
      <c r="D1996" s="131"/>
      <c r="E1996" s="131"/>
      <c r="F1996" s="131"/>
      <c r="G1996" s="131"/>
      <c r="H1996" s="131"/>
      <c r="I1996" s="131"/>
      <c r="J1996" s="131"/>
      <c r="K1996" s="131"/>
      <c r="L1996" s="131"/>
      <c r="M1996" s="131"/>
      <c r="N1996" s="131"/>
      <c r="O1996" s="131"/>
      <c r="P1996" s="131"/>
      <c r="Q1996" s="131"/>
      <c r="R1996" s="131"/>
      <c r="S1996" s="131"/>
      <c r="T1996" s="131"/>
      <c r="U1996" s="131"/>
      <c r="V1996" s="131"/>
      <c r="W1996" s="131"/>
      <c r="X1996" s="131"/>
      <c r="Y1996" s="131"/>
      <c r="Z1996" s="131"/>
      <c r="AA1996" s="131"/>
      <c r="AB1996" s="131"/>
      <c r="AC1996" s="131"/>
      <c r="AD1996" s="131"/>
      <c r="AE1996" s="131"/>
      <c r="AF1996" s="131"/>
      <c r="AG1996" s="131"/>
      <c r="AH1996" s="131"/>
      <c r="AI1996" s="131"/>
      <c r="AJ1996" s="131"/>
      <c r="AK1996" s="131"/>
      <c r="AL1996" s="131"/>
      <c r="AM1996" s="131"/>
      <c r="AN1996" s="131"/>
      <c r="AO1996" s="131"/>
      <c r="AP1996" s="131"/>
      <c r="AQ1996" s="131"/>
      <c r="AR1996" s="131"/>
      <c r="AS1996" s="131"/>
      <c r="AT1996" s="131"/>
      <c r="AU1996" s="131"/>
      <c r="AV1996" s="131"/>
      <c r="AW1996" s="131"/>
      <c r="AX1996" s="131"/>
      <c r="AY1996" s="131"/>
      <c r="AZ1996" s="131"/>
      <c r="BA1996" s="131"/>
      <c r="BB1996" s="131"/>
      <c r="BC1996" s="131"/>
      <c r="BD1996" s="131"/>
      <c r="BE1996" s="131"/>
      <c r="BF1996" s="131"/>
      <c r="BG1996" s="131"/>
      <c r="BH1996" s="131"/>
      <c r="BI1996" s="131"/>
      <c r="BJ1996" s="131"/>
    </row>
    <row r="1997" spans="1:62" ht="12.75">
      <c r="A1997" s="131"/>
      <c r="B1997" s="131"/>
      <c r="C1997" s="131"/>
      <c r="D1997" s="131"/>
      <c r="E1997" s="131"/>
      <c r="F1997" s="131"/>
      <c r="G1997" s="131"/>
      <c r="H1997" s="131"/>
      <c r="I1997" s="131"/>
      <c r="J1997" s="131"/>
      <c r="K1997" s="131"/>
      <c r="L1997" s="131"/>
      <c r="M1997" s="131"/>
      <c r="N1997" s="131"/>
      <c r="O1997" s="131"/>
      <c r="P1997" s="131"/>
      <c r="Q1997" s="131"/>
      <c r="R1997" s="131"/>
      <c r="S1997" s="131"/>
      <c r="T1997" s="131"/>
      <c r="U1997" s="131"/>
      <c r="V1997" s="131"/>
      <c r="W1997" s="131"/>
      <c r="X1997" s="131"/>
      <c r="Y1997" s="131"/>
      <c r="Z1997" s="131"/>
      <c r="AA1997" s="131"/>
      <c r="AB1997" s="131"/>
      <c r="AC1997" s="131"/>
      <c r="AD1997" s="131"/>
      <c r="AE1997" s="131"/>
      <c r="AF1997" s="131"/>
      <c r="AG1997" s="131"/>
      <c r="AH1997" s="131"/>
      <c r="AI1997" s="131"/>
      <c r="AJ1997" s="131"/>
      <c r="AK1997" s="131"/>
      <c r="AL1997" s="131"/>
      <c r="AM1997" s="131"/>
      <c r="AN1997" s="131"/>
      <c r="AO1997" s="131"/>
      <c r="AP1997" s="131"/>
      <c r="AQ1997" s="131"/>
      <c r="AR1997" s="131"/>
      <c r="AS1997" s="131"/>
      <c r="AT1997" s="131"/>
      <c r="AU1997" s="131"/>
      <c r="AV1997" s="131"/>
      <c r="AW1997" s="131"/>
      <c r="AX1997" s="131"/>
      <c r="AY1997" s="131"/>
      <c r="AZ1997" s="131"/>
      <c r="BA1997" s="131"/>
      <c r="BB1997" s="131"/>
      <c r="BC1997" s="131"/>
      <c r="BD1997" s="131"/>
      <c r="BE1997" s="131"/>
      <c r="BF1997" s="131"/>
      <c r="BG1997" s="131"/>
      <c r="BH1997" s="131"/>
      <c r="BI1997" s="131"/>
      <c r="BJ1997" s="131"/>
    </row>
    <row r="1998" spans="1:62" ht="12.75">
      <c r="A1998" s="131"/>
      <c r="B1998" s="131"/>
      <c r="C1998" s="131"/>
      <c r="D1998" s="131"/>
      <c r="E1998" s="131"/>
      <c r="F1998" s="131"/>
      <c r="G1998" s="131"/>
      <c r="H1998" s="131"/>
      <c r="I1998" s="131"/>
      <c r="J1998" s="131"/>
      <c r="K1998" s="131"/>
      <c r="L1998" s="131"/>
      <c r="M1998" s="131"/>
      <c r="N1998" s="131"/>
      <c r="O1998" s="131"/>
      <c r="P1998" s="131"/>
      <c r="Q1998" s="131"/>
      <c r="R1998" s="131"/>
      <c r="S1998" s="131"/>
      <c r="T1998" s="131"/>
      <c r="U1998" s="131"/>
      <c r="V1998" s="131"/>
      <c r="W1998" s="131"/>
      <c r="X1998" s="131"/>
      <c r="Y1998" s="131"/>
      <c r="Z1998" s="131"/>
      <c r="AA1998" s="131"/>
      <c r="AB1998" s="131"/>
      <c r="AC1998" s="131"/>
      <c r="AD1998" s="131"/>
      <c r="AE1998" s="131"/>
      <c r="AF1998" s="131"/>
      <c r="AG1998" s="131"/>
      <c r="AH1998" s="131"/>
      <c r="AI1998" s="131"/>
      <c r="AJ1998" s="131"/>
      <c r="AK1998" s="131"/>
      <c r="AL1998" s="131"/>
      <c r="AM1998" s="131"/>
      <c r="AN1998" s="131"/>
      <c r="AO1998" s="131"/>
      <c r="AP1998" s="131"/>
      <c r="AQ1998" s="131"/>
      <c r="AR1998" s="131"/>
      <c r="AS1998" s="131"/>
      <c r="AT1998" s="131"/>
      <c r="AU1998" s="131"/>
      <c r="AV1998" s="131"/>
      <c r="AW1998" s="131"/>
      <c r="AX1998" s="131"/>
      <c r="AY1998" s="131"/>
      <c r="AZ1998" s="131"/>
      <c r="BA1998" s="131"/>
      <c r="BB1998" s="131"/>
      <c r="BC1998" s="131"/>
      <c r="BD1998" s="131"/>
      <c r="BE1998" s="131"/>
      <c r="BF1998" s="131"/>
      <c r="BG1998" s="131"/>
      <c r="BH1998" s="131"/>
      <c r="BI1998" s="131"/>
      <c r="BJ1998" s="131"/>
    </row>
    <row r="1999" spans="1:62" ht="12.75">
      <c r="A1999" s="131"/>
      <c r="B1999" s="131"/>
      <c r="C1999" s="131"/>
      <c r="D1999" s="131"/>
      <c r="E1999" s="131"/>
      <c r="F1999" s="131"/>
      <c r="G1999" s="131"/>
      <c r="H1999" s="131"/>
      <c r="I1999" s="131"/>
      <c r="J1999" s="131"/>
      <c r="K1999" s="131"/>
      <c r="L1999" s="131"/>
      <c r="M1999" s="131"/>
      <c r="N1999" s="131"/>
      <c r="O1999" s="131"/>
      <c r="P1999" s="131"/>
      <c r="Q1999" s="131"/>
      <c r="R1999" s="131"/>
      <c r="S1999" s="131"/>
      <c r="T1999" s="131"/>
      <c r="U1999" s="131"/>
      <c r="V1999" s="131"/>
      <c r="W1999" s="131"/>
      <c r="X1999" s="131"/>
      <c r="Y1999" s="131"/>
      <c r="Z1999" s="131"/>
      <c r="AA1999" s="131"/>
      <c r="AB1999" s="131"/>
      <c r="AC1999" s="131"/>
      <c r="AD1999" s="131"/>
      <c r="AE1999" s="131"/>
      <c r="AF1999" s="131"/>
      <c r="AG1999" s="131"/>
      <c r="AH1999" s="131"/>
      <c r="AI1999" s="131"/>
      <c r="AJ1999" s="131"/>
      <c r="AK1999" s="131"/>
      <c r="AL1999" s="131"/>
      <c r="AM1999" s="131"/>
      <c r="AN1999" s="131"/>
      <c r="AO1999" s="131"/>
      <c r="AP1999" s="131"/>
      <c r="AQ1999" s="131"/>
      <c r="AR1999" s="131"/>
      <c r="AS1999" s="131"/>
      <c r="AT1999" s="131"/>
      <c r="AU1999" s="131"/>
      <c r="AV1999" s="131"/>
      <c r="AW1999" s="131"/>
      <c r="AX1999" s="131"/>
      <c r="AY1999" s="131"/>
      <c r="AZ1999" s="131"/>
      <c r="BA1999" s="131"/>
      <c r="BB1999" s="131"/>
      <c r="BC1999" s="131"/>
      <c r="BD1999" s="131"/>
      <c r="BE1999" s="131"/>
      <c r="BF1999" s="131"/>
      <c r="BG1999" s="131"/>
      <c r="BH1999" s="131"/>
      <c r="BI1999" s="131"/>
      <c r="BJ1999" s="131"/>
    </row>
    <row r="2000" spans="1:62" ht="12.75">
      <c r="A2000" s="131"/>
      <c r="B2000" s="131"/>
      <c r="C2000" s="131"/>
      <c r="D2000" s="131"/>
      <c r="E2000" s="131"/>
      <c r="F2000" s="131"/>
      <c r="G2000" s="131"/>
      <c r="H2000" s="131"/>
      <c r="I2000" s="131"/>
      <c r="J2000" s="131"/>
      <c r="K2000" s="131"/>
      <c r="L2000" s="131"/>
      <c r="M2000" s="131"/>
      <c r="N2000" s="131"/>
      <c r="O2000" s="131"/>
      <c r="P2000" s="131"/>
      <c r="Q2000" s="131"/>
      <c r="R2000" s="131"/>
      <c r="S2000" s="131"/>
      <c r="T2000" s="131"/>
      <c r="U2000" s="131"/>
      <c r="V2000" s="131"/>
      <c r="W2000" s="131"/>
      <c r="X2000" s="131"/>
      <c r="Y2000" s="131"/>
      <c r="Z2000" s="131"/>
      <c r="AA2000" s="131"/>
      <c r="AB2000" s="131"/>
      <c r="AC2000" s="131"/>
      <c r="AD2000" s="131"/>
      <c r="AE2000" s="131"/>
      <c r="AF2000" s="131"/>
      <c r="AG2000" s="131"/>
      <c r="AH2000" s="131"/>
      <c r="AI2000" s="131"/>
      <c r="AJ2000" s="131"/>
      <c r="AK2000" s="131"/>
      <c r="AL2000" s="131"/>
      <c r="AM2000" s="131"/>
      <c r="AN2000" s="131"/>
      <c r="AO2000" s="131"/>
      <c r="AP2000" s="131"/>
      <c r="AQ2000" s="131"/>
      <c r="AR2000" s="131"/>
      <c r="AS2000" s="131"/>
      <c r="AT2000" s="131"/>
      <c r="AU2000" s="131"/>
      <c r="AV2000" s="131"/>
      <c r="AW2000" s="131"/>
      <c r="AX2000" s="131"/>
      <c r="AY2000" s="131"/>
      <c r="AZ2000" s="131"/>
      <c r="BA2000" s="131"/>
      <c r="BB2000" s="131"/>
      <c r="BC2000" s="131"/>
      <c r="BD2000" s="131"/>
      <c r="BE2000" s="131"/>
      <c r="BF2000" s="131"/>
      <c r="BG2000" s="131"/>
      <c r="BH2000" s="131"/>
      <c r="BI2000" s="131"/>
      <c r="BJ2000" s="131"/>
    </row>
    <row r="2001" spans="1:62" ht="12.75">
      <c r="A2001" s="131"/>
      <c r="B2001" s="131"/>
      <c r="C2001" s="131"/>
      <c r="D2001" s="131"/>
      <c r="E2001" s="131"/>
      <c r="F2001" s="131"/>
      <c r="G2001" s="131"/>
      <c r="H2001" s="131"/>
      <c r="I2001" s="131"/>
      <c r="J2001" s="131"/>
      <c r="K2001" s="131"/>
      <c r="L2001" s="131"/>
      <c r="M2001" s="131"/>
      <c r="N2001" s="131"/>
      <c r="O2001" s="131"/>
      <c r="P2001" s="131"/>
      <c r="Q2001" s="131"/>
      <c r="R2001" s="131"/>
      <c r="S2001" s="131"/>
      <c r="T2001" s="131"/>
      <c r="U2001" s="131"/>
      <c r="V2001" s="131"/>
      <c r="W2001" s="131"/>
      <c r="X2001" s="131"/>
      <c r="Y2001" s="131"/>
      <c r="Z2001" s="131"/>
      <c r="AA2001" s="131"/>
      <c r="AB2001" s="131"/>
      <c r="AC2001" s="131"/>
      <c r="AD2001" s="131"/>
      <c r="AE2001" s="131"/>
      <c r="AF2001" s="131"/>
      <c r="AG2001" s="131"/>
      <c r="AH2001" s="131"/>
      <c r="AI2001" s="131"/>
      <c r="AJ2001" s="131"/>
      <c r="AK2001" s="131"/>
      <c r="AL2001" s="131"/>
      <c r="AM2001" s="131"/>
      <c r="AN2001" s="131"/>
      <c r="AO2001" s="131"/>
      <c r="AP2001" s="131"/>
      <c r="AQ2001" s="131"/>
      <c r="AR2001" s="131"/>
      <c r="AS2001" s="131"/>
      <c r="AT2001" s="131"/>
      <c r="AU2001" s="131"/>
      <c r="AV2001" s="131"/>
      <c r="AW2001" s="131"/>
      <c r="AX2001" s="131"/>
      <c r="AY2001" s="131"/>
      <c r="AZ2001" s="131"/>
      <c r="BA2001" s="131"/>
      <c r="BB2001" s="131"/>
      <c r="BC2001" s="131"/>
      <c r="BD2001" s="131"/>
      <c r="BE2001" s="131"/>
      <c r="BF2001" s="131"/>
      <c r="BG2001" s="131"/>
      <c r="BH2001" s="131"/>
      <c r="BI2001" s="131"/>
      <c r="BJ2001" s="131"/>
    </row>
    <row r="2002" spans="1:62" ht="12.75">
      <c r="A2002" s="131"/>
      <c r="B2002" s="131"/>
      <c r="C2002" s="131"/>
      <c r="D2002" s="131"/>
      <c r="E2002" s="131"/>
      <c r="F2002" s="131"/>
      <c r="G2002" s="131"/>
      <c r="H2002" s="131"/>
      <c r="I2002" s="131"/>
      <c r="J2002" s="131"/>
      <c r="K2002" s="131"/>
      <c r="L2002" s="131"/>
      <c r="M2002" s="131"/>
      <c r="N2002" s="131"/>
      <c r="O2002" s="131"/>
      <c r="P2002" s="131"/>
      <c r="Q2002" s="131"/>
      <c r="R2002" s="131"/>
      <c r="S2002" s="131"/>
      <c r="T2002" s="131"/>
      <c r="U2002" s="131"/>
      <c r="V2002" s="131"/>
      <c r="W2002" s="131"/>
      <c r="X2002" s="131"/>
      <c r="Y2002" s="131"/>
      <c r="Z2002" s="131"/>
      <c r="AA2002" s="131"/>
      <c r="AB2002" s="131"/>
      <c r="AC2002" s="131"/>
      <c r="AD2002" s="131"/>
      <c r="AE2002" s="131"/>
      <c r="AF2002" s="131"/>
      <c r="AG2002" s="131"/>
      <c r="AH2002" s="131"/>
      <c r="AI2002" s="131"/>
      <c r="AJ2002" s="131"/>
      <c r="AK2002" s="131"/>
      <c r="AL2002" s="131"/>
      <c r="AM2002" s="131"/>
      <c r="AN2002" s="131"/>
      <c r="AO2002" s="131"/>
      <c r="AP2002" s="131"/>
      <c r="AQ2002" s="131"/>
      <c r="AR2002" s="131"/>
      <c r="AS2002" s="131"/>
      <c r="AT2002" s="131"/>
      <c r="AU2002" s="131"/>
      <c r="AV2002" s="131"/>
      <c r="AW2002" s="131"/>
      <c r="AX2002" s="131"/>
      <c r="AY2002" s="131"/>
      <c r="AZ2002" s="131"/>
      <c r="BA2002" s="131"/>
      <c r="BB2002" s="131"/>
      <c r="BC2002" s="131"/>
      <c r="BD2002" s="131"/>
      <c r="BE2002" s="131"/>
      <c r="BF2002" s="131"/>
      <c r="BG2002" s="131"/>
      <c r="BH2002" s="131"/>
      <c r="BI2002" s="131"/>
      <c r="BJ2002" s="131"/>
    </row>
    <row r="2003" spans="1:62" ht="12.75">
      <c r="A2003" s="131"/>
      <c r="B2003" s="131"/>
      <c r="C2003" s="131"/>
      <c r="D2003" s="131"/>
      <c r="E2003" s="131"/>
      <c r="F2003" s="131"/>
      <c r="G2003" s="131"/>
      <c r="H2003" s="131"/>
      <c r="I2003" s="131"/>
      <c r="J2003" s="131"/>
      <c r="K2003" s="131"/>
      <c r="L2003" s="131"/>
      <c r="M2003" s="131"/>
      <c r="N2003" s="131"/>
      <c r="O2003" s="131"/>
      <c r="P2003" s="131"/>
      <c r="Q2003" s="131"/>
      <c r="R2003" s="131"/>
      <c r="S2003" s="131"/>
      <c r="T2003" s="131"/>
      <c r="U2003" s="131"/>
      <c r="V2003" s="131"/>
      <c r="W2003" s="131"/>
      <c r="X2003" s="131"/>
      <c r="Y2003" s="131"/>
      <c r="Z2003" s="131"/>
      <c r="AA2003" s="131"/>
      <c r="AB2003" s="131"/>
      <c r="AC2003" s="131"/>
      <c r="AD2003" s="131"/>
      <c r="AE2003" s="131"/>
      <c r="AF2003" s="131"/>
      <c r="AG2003" s="131"/>
      <c r="AH2003" s="131"/>
      <c r="AI2003" s="131"/>
      <c r="AJ2003" s="131"/>
      <c r="AK2003" s="131"/>
      <c r="AL2003" s="131"/>
      <c r="AM2003" s="131"/>
      <c r="AN2003" s="131"/>
      <c r="AO2003" s="131"/>
      <c r="AP2003" s="131"/>
      <c r="AQ2003" s="131"/>
      <c r="AR2003" s="131"/>
      <c r="AS2003" s="131"/>
      <c r="AT2003" s="131"/>
      <c r="AU2003" s="131"/>
      <c r="AV2003" s="131"/>
      <c r="AW2003" s="131"/>
      <c r="AX2003" s="131"/>
      <c r="AY2003" s="131"/>
      <c r="AZ2003" s="131"/>
      <c r="BA2003" s="131"/>
      <c r="BB2003" s="131"/>
      <c r="BC2003" s="131"/>
      <c r="BD2003" s="131"/>
      <c r="BE2003" s="131"/>
      <c r="BF2003" s="131"/>
      <c r="BG2003" s="131"/>
      <c r="BH2003" s="131"/>
      <c r="BI2003" s="131"/>
      <c r="BJ2003" s="131"/>
    </row>
    <row r="2004" spans="1:62" ht="12.75">
      <c r="A2004" s="131"/>
      <c r="B2004" s="131"/>
      <c r="C2004" s="131"/>
      <c r="D2004" s="131"/>
      <c r="E2004" s="131"/>
      <c r="F2004" s="131"/>
      <c r="G2004" s="131"/>
      <c r="H2004" s="131"/>
      <c r="I2004" s="131"/>
      <c r="J2004" s="131"/>
      <c r="K2004" s="131"/>
      <c r="L2004" s="131"/>
      <c r="M2004" s="131"/>
      <c r="N2004" s="131"/>
      <c r="O2004" s="131"/>
      <c r="P2004" s="131"/>
      <c r="Q2004" s="131"/>
      <c r="R2004" s="131"/>
      <c r="S2004" s="131"/>
      <c r="T2004" s="131"/>
      <c r="U2004" s="131"/>
      <c r="V2004" s="131"/>
      <c r="W2004" s="131"/>
      <c r="X2004" s="131"/>
      <c r="Y2004" s="131"/>
      <c r="Z2004" s="131"/>
      <c r="AA2004" s="131"/>
      <c r="AB2004" s="131"/>
      <c r="AC2004" s="131"/>
      <c r="AD2004" s="131"/>
      <c r="AE2004" s="131"/>
      <c r="AF2004" s="131"/>
      <c r="AG2004" s="131"/>
      <c r="AH2004" s="131"/>
      <c r="AI2004" s="131"/>
      <c r="AJ2004" s="131"/>
      <c r="AK2004" s="131"/>
      <c r="AL2004" s="131"/>
      <c r="AM2004" s="131"/>
      <c r="AN2004" s="131"/>
      <c r="AO2004" s="131"/>
      <c r="AP2004" s="131"/>
      <c r="AQ2004" s="131"/>
      <c r="AR2004" s="131"/>
      <c r="AS2004" s="131"/>
      <c r="AT2004" s="131"/>
      <c r="AU2004" s="131"/>
      <c r="AV2004" s="131"/>
      <c r="AW2004" s="131"/>
      <c r="AX2004" s="131"/>
      <c r="AY2004" s="131"/>
      <c r="AZ2004" s="131"/>
      <c r="BA2004" s="131"/>
      <c r="BB2004" s="131"/>
      <c r="BC2004" s="131"/>
      <c r="BD2004" s="131"/>
      <c r="BE2004" s="131"/>
      <c r="BF2004" s="131"/>
      <c r="BG2004" s="131"/>
      <c r="BH2004" s="131"/>
      <c r="BI2004" s="131"/>
      <c r="BJ2004" s="131"/>
    </row>
    <row r="2005" spans="1:62" ht="12.75">
      <c r="A2005" s="131"/>
      <c r="B2005" s="131"/>
      <c r="C2005" s="131"/>
      <c r="D2005" s="131"/>
      <c r="E2005" s="131"/>
      <c r="F2005" s="131"/>
      <c r="G2005" s="131"/>
      <c r="H2005" s="131"/>
      <c r="I2005" s="131"/>
      <c r="J2005" s="131"/>
      <c r="K2005" s="131"/>
      <c r="L2005" s="131"/>
      <c r="M2005" s="131"/>
      <c r="N2005" s="131"/>
      <c r="O2005" s="131"/>
      <c r="P2005" s="131"/>
      <c r="Q2005" s="131"/>
      <c r="R2005" s="131"/>
      <c r="S2005" s="131"/>
      <c r="T2005" s="131"/>
      <c r="U2005" s="131"/>
      <c r="V2005" s="131"/>
      <c r="W2005" s="131"/>
      <c r="X2005" s="131"/>
      <c r="Y2005" s="131"/>
      <c r="Z2005" s="131"/>
      <c r="AA2005" s="131"/>
      <c r="AB2005" s="131"/>
      <c r="AC2005" s="131"/>
      <c r="AD2005" s="131"/>
      <c r="AE2005" s="131"/>
      <c r="AF2005" s="131"/>
      <c r="AG2005" s="131"/>
      <c r="AH2005" s="131"/>
      <c r="AI2005" s="131"/>
      <c r="AJ2005" s="131"/>
      <c r="AK2005" s="131"/>
      <c r="AL2005" s="131"/>
      <c r="AM2005" s="131"/>
      <c r="AN2005" s="131"/>
      <c r="AO2005" s="131"/>
      <c r="AP2005" s="131"/>
      <c r="AQ2005" s="131"/>
      <c r="AR2005" s="131"/>
      <c r="AS2005" s="131"/>
      <c r="AT2005" s="131"/>
      <c r="AU2005" s="131"/>
      <c r="AV2005" s="131"/>
      <c r="AW2005" s="131"/>
      <c r="AX2005" s="131"/>
      <c r="AY2005" s="131"/>
      <c r="AZ2005" s="131"/>
      <c r="BA2005" s="131"/>
      <c r="BB2005" s="131"/>
      <c r="BC2005" s="131"/>
      <c r="BD2005" s="131"/>
      <c r="BE2005" s="131"/>
      <c r="BF2005" s="131"/>
      <c r="BG2005" s="131"/>
      <c r="BH2005" s="131"/>
      <c r="BI2005" s="131"/>
      <c r="BJ2005" s="131"/>
    </row>
    <row r="2006" spans="1:62" ht="12.75">
      <c r="A2006" s="131"/>
      <c r="B2006" s="131"/>
      <c r="C2006" s="131"/>
      <c r="D2006" s="131"/>
      <c r="E2006" s="131"/>
      <c r="F2006" s="131"/>
      <c r="G2006" s="131"/>
      <c r="H2006" s="131"/>
      <c r="I2006" s="131"/>
      <c r="J2006" s="131"/>
      <c r="K2006" s="131"/>
      <c r="L2006" s="131"/>
      <c r="M2006" s="131"/>
      <c r="N2006" s="131"/>
      <c r="O2006" s="131"/>
      <c r="P2006" s="131"/>
      <c r="Q2006" s="131"/>
      <c r="R2006" s="131"/>
      <c r="S2006" s="131"/>
      <c r="T2006" s="131"/>
      <c r="U2006" s="131"/>
      <c r="V2006" s="131"/>
      <c r="W2006" s="131"/>
      <c r="X2006" s="131"/>
      <c r="Y2006" s="131"/>
      <c r="Z2006" s="131"/>
      <c r="AA2006" s="131"/>
      <c r="AB2006" s="131"/>
      <c r="AC2006" s="131"/>
      <c r="AD2006" s="131"/>
      <c r="AE2006" s="131"/>
      <c r="AF2006" s="131"/>
      <c r="AG2006" s="131"/>
      <c r="AH2006" s="131"/>
      <c r="AI2006" s="131"/>
      <c r="AJ2006" s="131"/>
      <c r="AK2006" s="131"/>
      <c r="AL2006" s="131"/>
      <c r="AM2006" s="131"/>
      <c r="AN2006" s="131"/>
      <c r="AO2006" s="131"/>
      <c r="AP2006" s="131"/>
      <c r="AQ2006" s="131"/>
      <c r="AR2006" s="131"/>
      <c r="AS2006" s="131"/>
      <c r="AT2006" s="131"/>
      <c r="AU2006" s="131"/>
      <c r="AV2006" s="131"/>
      <c r="AW2006" s="131"/>
      <c r="AX2006" s="131"/>
      <c r="AY2006" s="131"/>
      <c r="AZ2006" s="131"/>
      <c r="BA2006" s="131"/>
      <c r="BB2006" s="131"/>
      <c r="BC2006" s="131"/>
      <c r="BD2006" s="131"/>
      <c r="BE2006" s="131"/>
      <c r="BF2006" s="131"/>
      <c r="BG2006" s="131"/>
      <c r="BH2006" s="131"/>
      <c r="BI2006" s="131"/>
      <c r="BJ2006" s="131"/>
    </row>
    <row r="2007" spans="1:62" ht="12.75">
      <c r="A2007" s="131"/>
      <c r="B2007" s="131"/>
      <c r="C2007" s="131"/>
      <c r="D2007" s="131"/>
      <c r="E2007" s="131"/>
      <c r="F2007" s="131"/>
      <c r="G2007" s="131"/>
      <c r="H2007" s="131"/>
      <c r="I2007" s="131"/>
      <c r="J2007" s="131"/>
      <c r="K2007" s="131"/>
      <c r="L2007" s="131"/>
      <c r="M2007" s="131"/>
      <c r="N2007" s="131"/>
      <c r="O2007" s="131"/>
      <c r="P2007" s="131"/>
      <c r="Q2007" s="131"/>
      <c r="R2007" s="131"/>
      <c r="S2007" s="131"/>
      <c r="T2007" s="131"/>
      <c r="U2007" s="131"/>
      <c r="V2007" s="131"/>
      <c r="W2007" s="131"/>
      <c r="X2007" s="131"/>
      <c r="Y2007" s="131"/>
      <c r="Z2007" s="131"/>
      <c r="AA2007" s="131"/>
      <c r="AB2007" s="131"/>
      <c r="AC2007" s="131"/>
      <c r="AD2007" s="131"/>
      <c r="AE2007" s="131"/>
      <c r="AF2007" s="131"/>
      <c r="AG2007" s="131"/>
      <c r="AH2007" s="131"/>
      <c r="AI2007" s="131"/>
      <c r="AJ2007" s="131"/>
      <c r="AK2007" s="131"/>
      <c r="AL2007" s="131"/>
      <c r="AM2007" s="131"/>
      <c r="AN2007" s="131"/>
      <c r="AO2007" s="131"/>
      <c r="AP2007" s="131"/>
      <c r="AQ2007" s="131"/>
      <c r="AR2007" s="131"/>
      <c r="AS2007" s="131"/>
      <c r="AT2007" s="131"/>
      <c r="AU2007" s="131"/>
      <c r="AV2007" s="131"/>
      <c r="AW2007" s="131"/>
      <c r="AX2007" s="131"/>
      <c r="AY2007" s="131"/>
      <c r="AZ2007" s="131"/>
      <c r="BA2007" s="131"/>
      <c r="BB2007" s="131"/>
      <c r="BC2007" s="131"/>
      <c r="BD2007" s="131"/>
      <c r="BE2007" s="131"/>
      <c r="BF2007" s="131"/>
      <c r="BG2007" s="131"/>
      <c r="BH2007" s="131"/>
      <c r="BI2007" s="131"/>
      <c r="BJ2007" s="131"/>
    </row>
    <row r="2008" spans="1:62" ht="12.75">
      <c r="A2008" s="131"/>
      <c r="B2008" s="131"/>
      <c r="C2008" s="131"/>
      <c r="D2008" s="131"/>
      <c r="E2008" s="131"/>
      <c r="F2008" s="131"/>
      <c r="G2008" s="131"/>
      <c r="H2008" s="131"/>
      <c r="I2008" s="131"/>
      <c r="J2008" s="131"/>
      <c r="K2008" s="131"/>
      <c r="L2008" s="131"/>
      <c r="M2008" s="131"/>
      <c r="N2008" s="131"/>
      <c r="O2008" s="131"/>
      <c r="P2008" s="131"/>
      <c r="Q2008" s="131"/>
      <c r="R2008" s="131"/>
      <c r="S2008" s="131"/>
      <c r="T2008" s="131"/>
      <c r="U2008" s="131"/>
      <c r="V2008" s="131"/>
      <c r="W2008" s="131"/>
      <c r="X2008" s="131"/>
      <c r="Y2008" s="131"/>
      <c r="Z2008" s="131"/>
      <c r="AA2008" s="131"/>
      <c r="AB2008" s="131"/>
      <c r="AC2008" s="131"/>
      <c r="AD2008" s="131"/>
      <c r="AE2008" s="131"/>
      <c r="AF2008" s="131"/>
      <c r="AG2008" s="131"/>
      <c r="AH2008" s="131"/>
      <c r="AI2008" s="131"/>
      <c r="AJ2008" s="131"/>
      <c r="AK2008" s="131"/>
      <c r="AL2008" s="131"/>
      <c r="AM2008" s="131"/>
      <c r="AN2008" s="131"/>
      <c r="AO2008" s="131"/>
      <c r="AP2008" s="131"/>
      <c r="AQ2008" s="131"/>
      <c r="AR2008" s="131"/>
      <c r="AS2008" s="131"/>
      <c r="AT2008" s="131"/>
      <c r="AU2008" s="131"/>
      <c r="AV2008" s="131"/>
      <c r="AW2008" s="131"/>
      <c r="AX2008" s="131"/>
      <c r="AY2008" s="131"/>
      <c r="AZ2008" s="131"/>
      <c r="BA2008" s="131"/>
      <c r="BB2008" s="131"/>
      <c r="BC2008" s="131"/>
      <c r="BD2008" s="131"/>
      <c r="BE2008" s="131"/>
      <c r="BF2008" s="131"/>
      <c r="BG2008" s="131"/>
      <c r="BH2008" s="131"/>
      <c r="BI2008" s="131"/>
      <c r="BJ2008" s="131"/>
    </row>
    <row r="2009" spans="1:62" ht="12.75">
      <c r="A2009" s="131"/>
      <c r="B2009" s="131"/>
      <c r="C2009" s="131"/>
      <c r="D2009" s="131"/>
      <c r="E2009" s="131"/>
      <c r="F2009" s="131"/>
      <c r="G2009" s="131"/>
      <c r="H2009" s="131"/>
      <c r="I2009" s="131"/>
      <c r="J2009" s="131"/>
      <c r="K2009" s="131"/>
      <c r="L2009" s="131"/>
      <c r="M2009" s="131"/>
      <c r="N2009" s="131"/>
      <c r="O2009" s="131"/>
      <c r="P2009" s="131"/>
      <c r="Q2009" s="131"/>
      <c r="R2009" s="131"/>
      <c r="S2009" s="131"/>
      <c r="T2009" s="131"/>
      <c r="U2009" s="131"/>
      <c r="V2009" s="131"/>
      <c r="W2009" s="131"/>
      <c r="X2009" s="131"/>
      <c r="Y2009" s="131"/>
      <c r="Z2009" s="131"/>
      <c r="AA2009" s="131"/>
      <c r="AB2009" s="131"/>
      <c r="AC2009" s="131"/>
      <c r="AD2009" s="131"/>
      <c r="AE2009" s="131"/>
      <c r="AF2009" s="131"/>
      <c r="AG2009" s="131"/>
      <c r="AH2009" s="131"/>
      <c r="AI2009" s="131"/>
      <c r="AJ2009" s="131"/>
      <c r="AK2009" s="131"/>
      <c r="AL2009" s="131"/>
      <c r="AM2009" s="131"/>
      <c r="AN2009" s="131"/>
      <c r="AO2009" s="131"/>
      <c r="AP2009" s="131"/>
      <c r="AQ2009" s="131"/>
      <c r="AR2009" s="131"/>
      <c r="AS2009" s="131"/>
      <c r="AT2009" s="131"/>
      <c r="AU2009" s="131"/>
      <c r="AV2009" s="131"/>
      <c r="AW2009" s="131"/>
      <c r="AX2009" s="131"/>
      <c r="AY2009" s="131"/>
      <c r="AZ2009" s="131"/>
      <c r="BA2009" s="131"/>
      <c r="BB2009" s="131"/>
      <c r="BC2009" s="131"/>
      <c r="BD2009" s="131"/>
      <c r="BE2009" s="131"/>
      <c r="BF2009" s="131"/>
      <c r="BG2009" s="131"/>
      <c r="BH2009" s="131"/>
      <c r="BI2009" s="131"/>
      <c r="BJ2009" s="131"/>
    </row>
    <row r="2010" spans="1:62" ht="12.75">
      <c r="A2010" s="131"/>
      <c r="B2010" s="131"/>
      <c r="C2010" s="131"/>
      <c r="D2010" s="131"/>
      <c r="E2010" s="131"/>
      <c r="F2010" s="131"/>
      <c r="G2010" s="131"/>
      <c r="H2010" s="131"/>
      <c r="I2010" s="131"/>
      <c r="J2010" s="131"/>
      <c r="K2010" s="131"/>
      <c r="L2010" s="131"/>
      <c r="M2010" s="131"/>
      <c r="N2010" s="131"/>
      <c r="O2010" s="131"/>
      <c r="P2010" s="131"/>
      <c r="Q2010" s="131"/>
      <c r="R2010" s="131"/>
      <c r="S2010" s="131"/>
      <c r="T2010" s="131"/>
      <c r="U2010" s="131"/>
      <c r="V2010" s="131"/>
      <c r="W2010" s="131"/>
      <c r="X2010" s="131"/>
      <c r="Y2010" s="131"/>
      <c r="Z2010" s="131"/>
      <c r="AA2010" s="131"/>
      <c r="AB2010" s="131"/>
      <c r="AC2010" s="131"/>
      <c r="AD2010" s="131"/>
      <c r="AE2010" s="131"/>
      <c r="AF2010" s="131"/>
      <c r="AG2010" s="131"/>
      <c r="AH2010" s="131"/>
      <c r="AI2010" s="131"/>
      <c r="AJ2010" s="131"/>
      <c r="AK2010" s="131"/>
      <c r="AL2010" s="131"/>
      <c r="AM2010" s="131"/>
      <c r="AN2010" s="131"/>
      <c r="AO2010" s="131"/>
      <c r="AP2010" s="131"/>
      <c r="AQ2010" s="131"/>
      <c r="AR2010" s="131"/>
      <c r="AS2010" s="131"/>
      <c r="AT2010" s="131"/>
      <c r="AU2010" s="131"/>
      <c r="AV2010" s="131"/>
      <c r="AW2010" s="131"/>
      <c r="AX2010" s="131"/>
      <c r="AY2010" s="131"/>
      <c r="AZ2010" s="131"/>
      <c r="BA2010" s="131"/>
      <c r="BB2010" s="131"/>
      <c r="BC2010" s="131"/>
      <c r="BD2010" s="131"/>
      <c r="BE2010" s="131"/>
      <c r="BF2010" s="131"/>
      <c r="BG2010" s="131"/>
      <c r="BH2010" s="131"/>
      <c r="BI2010" s="131"/>
      <c r="BJ2010" s="131"/>
    </row>
    <row r="2011" spans="1:62" ht="12.75">
      <c r="A2011" s="131"/>
      <c r="B2011" s="131"/>
      <c r="C2011" s="131"/>
      <c r="D2011" s="131"/>
      <c r="E2011" s="131"/>
      <c r="F2011" s="131"/>
      <c r="G2011" s="131"/>
      <c r="H2011" s="131"/>
      <c r="I2011" s="131"/>
      <c r="J2011" s="131"/>
      <c r="K2011" s="131"/>
      <c r="L2011" s="131"/>
      <c r="M2011" s="131"/>
      <c r="N2011" s="131"/>
      <c r="O2011" s="131"/>
      <c r="P2011" s="131"/>
      <c r="Q2011" s="131"/>
      <c r="R2011" s="131"/>
      <c r="S2011" s="131"/>
      <c r="T2011" s="131"/>
      <c r="U2011" s="131"/>
      <c r="V2011" s="131"/>
      <c r="W2011" s="131"/>
      <c r="X2011" s="131"/>
      <c r="Y2011" s="131"/>
      <c r="Z2011" s="131"/>
      <c r="AA2011" s="131"/>
      <c r="AB2011" s="131"/>
      <c r="AC2011" s="131"/>
      <c r="AD2011" s="131"/>
      <c r="AE2011" s="131"/>
      <c r="AF2011" s="131"/>
      <c r="AG2011" s="131"/>
      <c r="AH2011" s="131"/>
      <c r="AI2011" s="131"/>
      <c r="AJ2011" s="131"/>
      <c r="AK2011" s="131"/>
      <c r="AL2011" s="131"/>
      <c r="AM2011" s="131"/>
      <c r="AN2011" s="131"/>
      <c r="AO2011" s="131"/>
      <c r="AP2011" s="131"/>
      <c r="AQ2011" s="131"/>
      <c r="AR2011" s="131"/>
      <c r="AS2011" s="131"/>
      <c r="AT2011" s="131"/>
      <c r="AU2011" s="131"/>
      <c r="AV2011" s="131"/>
      <c r="AW2011" s="131"/>
      <c r="AX2011" s="131"/>
      <c r="AY2011" s="131"/>
      <c r="AZ2011" s="131"/>
      <c r="BA2011" s="131"/>
      <c r="BB2011" s="131"/>
      <c r="BC2011" s="131"/>
      <c r="BD2011" s="131"/>
      <c r="BE2011" s="131"/>
      <c r="BF2011" s="131"/>
      <c r="BG2011" s="131"/>
      <c r="BH2011" s="131"/>
      <c r="BI2011" s="131"/>
      <c r="BJ2011" s="131"/>
    </row>
    <row r="2012" spans="1:62" ht="12.75">
      <c r="A2012" s="131"/>
      <c r="B2012" s="131"/>
      <c r="C2012" s="131"/>
      <c r="D2012" s="131"/>
      <c r="E2012" s="131"/>
      <c r="F2012" s="131"/>
      <c r="G2012" s="131"/>
      <c r="H2012" s="131"/>
      <c r="I2012" s="131"/>
      <c r="J2012" s="131"/>
      <c r="K2012" s="131"/>
      <c r="L2012" s="131"/>
      <c r="M2012" s="131"/>
      <c r="N2012" s="131"/>
      <c r="O2012" s="131"/>
      <c r="P2012" s="131"/>
      <c r="Q2012" s="131"/>
      <c r="R2012" s="131"/>
      <c r="S2012" s="131"/>
      <c r="T2012" s="131"/>
      <c r="U2012" s="131"/>
      <c r="V2012" s="131"/>
      <c r="W2012" s="131"/>
      <c r="X2012" s="131"/>
      <c r="Y2012" s="131"/>
      <c r="Z2012" s="131"/>
      <c r="AA2012" s="131"/>
      <c r="AB2012" s="131"/>
      <c r="AC2012" s="131"/>
      <c r="AD2012" s="131"/>
      <c r="AE2012" s="131"/>
      <c r="AF2012" s="131"/>
      <c r="AG2012" s="131"/>
      <c r="AH2012" s="131"/>
      <c r="AI2012" s="131"/>
      <c r="AJ2012" s="131"/>
      <c r="AK2012" s="131"/>
      <c r="AL2012" s="131"/>
      <c r="AM2012" s="131"/>
      <c r="AN2012" s="131"/>
      <c r="AO2012" s="131"/>
      <c r="AP2012" s="131"/>
      <c r="AQ2012" s="131"/>
      <c r="AR2012" s="131"/>
      <c r="AS2012" s="131"/>
      <c r="AT2012" s="131"/>
      <c r="AU2012" s="131"/>
      <c r="AV2012" s="131"/>
      <c r="AW2012" s="131"/>
      <c r="AX2012" s="131"/>
      <c r="AY2012" s="131"/>
      <c r="AZ2012" s="131"/>
      <c r="BA2012" s="131"/>
      <c r="BB2012" s="131"/>
      <c r="BC2012" s="131"/>
      <c r="BD2012" s="131"/>
      <c r="BE2012" s="131"/>
      <c r="BF2012" s="131"/>
      <c r="BG2012" s="131"/>
      <c r="BH2012" s="131"/>
      <c r="BI2012" s="131"/>
      <c r="BJ2012" s="131"/>
    </row>
    <row r="2013" spans="1:62" ht="12.75">
      <c r="A2013" s="131"/>
      <c r="B2013" s="131"/>
      <c r="C2013" s="131"/>
      <c r="D2013" s="131"/>
      <c r="E2013" s="131"/>
      <c r="F2013" s="131"/>
      <c r="G2013" s="131"/>
      <c r="H2013" s="131"/>
      <c r="I2013" s="131"/>
      <c r="J2013" s="131"/>
      <c r="K2013" s="131"/>
      <c r="L2013" s="131"/>
      <c r="M2013" s="131"/>
      <c r="N2013" s="131"/>
      <c r="O2013" s="131"/>
      <c r="P2013" s="131"/>
      <c r="Q2013" s="131"/>
      <c r="R2013" s="131"/>
      <c r="S2013" s="131"/>
      <c r="T2013" s="131"/>
      <c r="U2013" s="131"/>
      <c r="V2013" s="131"/>
      <c r="W2013" s="131"/>
      <c r="X2013" s="131"/>
      <c r="Y2013" s="131"/>
      <c r="Z2013" s="131"/>
      <c r="AA2013" s="131"/>
      <c r="AB2013" s="131"/>
      <c r="AC2013" s="131"/>
      <c r="AD2013" s="131"/>
      <c r="AE2013" s="131"/>
      <c r="AF2013" s="131"/>
      <c r="AG2013" s="131"/>
      <c r="AH2013" s="131"/>
      <c r="AI2013" s="131"/>
      <c r="AJ2013" s="131"/>
      <c r="AK2013" s="131"/>
      <c r="AL2013" s="131"/>
      <c r="AM2013" s="131"/>
      <c r="AN2013" s="131"/>
      <c r="AO2013" s="131"/>
      <c r="AP2013" s="131"/>
      <c r="AQ2013" s="131"/>
      <c r="AR2013" s="131"/>
      <c r="AS2013" s="131"/>
      <c r="AT2013" s="131"/>
      <c r="AU2013" s="131"/>
      <c r="AV2013" s="131"/>
      <c r="AW2013" s="131"/>
      <c r="AX2013" s="131"/>
      <c r="AY2013" s="131"/>
      <c r="AZ2013" s="131"/>
      <c r="BA2013" s="131"/>
      <c r="BB2013" s="131"/>
      <c r="BC2013" s="131"/>
      <c r="BD2013" s="131"/>
      <c r="BE2013" s="131"/>
      <c r="BF2013" s="131"/>
      <c r="BG2013" s="131"/>
      <c r="BH2013" s="131"/>
      <c r="BI2013" s="131"/>
      <c r="BJ2013" s="131"/>
    </row>
    <row r="2014" spans="1:62" ht="12.75">
      <c r="A2014" s="131"/>
      <c r="B2014" s="131"/>
      <c r="C2014" s="131"/>
      <c r="D2014" s="131"/>
      <c r="E2014" s="131"/>
      <c r="F2014" s="131"/>
      <c r="G2014" s="131"/>
      <c r="H2014" s="131"/>
      <c r="I2014" s="131"/>
      <c r="J2014" s="131"/>
      <c r="K2014" s="131"/>
      <c r="L2014" s="131"/>
      <c r="M2014" s="131"/>
      <c r="N2014" s="131"/>
      <c r="O2014" s="131"/>
      <c r="P2014" s="131"/>
      <c r="Q2014" s="131"/>
      <c r="R2014" s="131"/>
      <c r="S2014" s="131"/>
      <c r="T2014" s="131"/>
      <c r="U2014" s="131"/>
      <c r="V2014" s="131"/>
      <c r="W2014" s="131"/>
      <c r="X2014" s="131"/>
      <c r="Y2014" s="131"/>
      <c r="Z2014" s="131"/>
      <c r="AA2014" s="131"/>
      <c r="AB2014" s="131"/>
      <c r="AC2014" s="131"/>
      <c r="AD2014" s="131"/>
      <c r="AE2014" s="131"/>
      <c r="AF2014" s="131"/>
      <c r="AG2014" s="131"/>
      <c r="AH2014" s="131"/>
      <c r="AI2014" s="131"/>
      <c r="AJ2014" s="131"/>
      <c r="AK2014" s="131"/>
      <c r="AL2014" s="131"/>
      <c r="AM2014" s="131"/>
      <c r="AN2014" s="131"/>
      <c r="AO2014" s="131"/>
      <c r="AP2014" s="131"/>
      <c r="AQ2014" s="131"/>
      <c r="AR2014" s="131"/>
      <c r="AS2014" s="131"/>
      <c r="AT2014" s="131"/>
      <c r="AU2014" s="131"/>
      <c r="AV2014" s="131"/>
      <c r="AW2014" s="131"/>
      <c r="AX2014" s="131"/>
      <c r="AY2014" s="131"/>
      <c r="AZ2014" s="131"/>
      <c r="BA2014" s="131"/>
      <c r="BB2014" s="131"/>
      <c r="BC2014" s="131"/>
      <c r="BD2014" s="131"/>
      <c r="BE2014" s="131"/>
      <c r="BF2014" s="131"/>
      <c r="BG2014" s="131"/>
      <c r="BH2014" s="131"/>
      <c r="BI2014" s="131"/>
      <c r="BJ2014" s="131"/>
    </row>
    <row r="2015" spans="1:62" ht="12.75">
      <c r="A2015" s="131"/>
      <c r="B2015" s="131"/>
      <c r="C2015" s="131"/>
      <c r="D2015" s="131"/>
      <c r="E2015" s="131"/>
      <c r="F2015" s="131"/>
      <c r="G2015" s="131"/>
      <c r="H2015" s="131"/>
      <c r="I2015" s="131"/>
      <c r="J2015" s="131"/>
      <c r="K2015" s="131"/>
      <c r="L2015" s="131"/>
      <c r="M2015" s="131"/>
      <c r="N2015" s="131"/>
      <c r="O2015" s="131"/>
      <c r="P2015" s="131"/>
      <c r="Q2015" s="131"/>
      <c r="R2015" s="131"/>
      <c r="S2015" s="131"/>
      <c r="T2015" s="131"/>
      <c r="U2015" s="131"/>
      <c r="V2015" s="131"/>
      <c r="W2015" s="131"/>
      <c r="X2015" s="131"/>
      <c r="Y2015" s="131"/>
      <c r="Z2015" s="131"/>
      <c r="AA2015" s="131"/>
      <c r="AB2015" s="131"/>
      <c r="AC2015" s="131"/>
      <c r="AD2015" s="131"/>
      <c r="AE2015" s="131"/>
      <c r="AF2015" s="131"/>
      <c r="AG2015" s="131"/>
      <c r="AH2015" s="131"/>
      <c r="AI2015" s="131"/>
      <c r="AJ2015" s="131"/>
      <c r="AK2015" s="131"/>
      <c r="AL2015" s="131"/>
      <c r="AM2015" s="131"/>
      <c r="AN2015" s="131"/>
      <c r="AO2015" s="131"/>
      <c r="AP2015" s="131"/>
      <c r="AQ2015" s="131"/>
      <c r="AR2015" s="131"/>
      <c r="AS2015" s="131"/>
      <c r="AT2015" s="131"/>
      <c r="AU2015" s="131"/>
      <c r="AV2015" s="131"/>
      <c r="AW2015" s="131"/>
      <c r="AX2015" s="131"/>
      <c r="AY2015" s="131"/>
      <c r="AZ2015" s="131"/>
      <c r="BA2015" s="131"/>
      <c r="BB2015" s="131"/>
      <c r="BC2015" s="131"/>
      <c r="BD2015" s="131"/>
      <c r="BE2015" s="131"/>
      <c r="BF2015" s="131"/>
      <c r="BG2015" s="131"/>
      <c r="BH2015" s="131"/>
      <c r="BI2015" s="131"/>
      <c r="BJ2015" s="131"/>
    </row>
    <row r="2016" spans="1:62" ht="12.75">
      <c r="A2016" s="131"/>
      <c r="B2016" s="131"/>
      <c r="C2016" s="131"/>
      <c r="D2016" s="131"/>
      <c r="E2016" s="131"/>
      <c r="F2016" s="131"/>
      <c r="G2016" s="131"/>
      <c r="H2016" s="131"/>
      <c r="I2016" s="131"/>
      <c r="J2016" s="131"/>
      <c r="K2016" s="131"/>
      <c r="L2016" s="131"/>
      <c r="M2016" s="131"/>
      <c r="N2016" s="131"/>
      <c r="O2016" s="131"/>
      <c r="P2016" s="131"/>
      <c r="Q2016" s="131"/>
      <c r="R2016" s="131"/>
      <c r="S2016" s="131"/>
      <c r="T2016" s="131"/>
      <c r="U2016" s="131"/>
      <c r="V2016" s="131"/>
      <c r="W2016" s="131"/>
      <c r="X2016" s="131"/>
      <c r="Y2016" s="131"/>
      <c r="Z2016" s="131"/>
      <c r="AA2016" s="131"/>
      <c r="AB2016" s="131"/>
      <c r="AC2016" s="131"/>
      <c r="AD2016" s="131"/>
      <c r="AE2016" s="131"/>
      <c r="AF2016" s="131"/>
      <c r="AG2016" s="131"/>
      <c r="AH2016" s="131"/>
      <c r="AI2016" s="131"/>
      <c r="AJ2016" s="131"/>
      <c r="AK2016" s="131"/>
      <c r="AL2016" s="131"/>
      <c r="AM2016" s="131"/>
      <c r="AN2016" s="131"/>
      <c r="AO2016" s="131"/>
      <c r="AP2016" s="131"/>
      <c r="AQ2016" s="131"/>
      <c r="AR2016" s="131"/>
      <c r="AS2016" s="131"/>
      <c r="AT2016" s="131"/>
      <c r="AU2016" s="131"/>
      <c r="AV2016" s="131"/>
      <c r="AW2016" s="131"/>
      <c r="AX2016" s="131"/>
      <c r="AY2016" s="131"/>
      <c r="AZ2016" s="131"/>
      <c r="BA2016" s="131"/>
      <c r="BB2016" s="131"/>
      <c r="BC2016" s="131"/>
      <c r="BD2016" s="131"/>
      <c r="BE2016" s="131"/>
      <c r="BF2016" s="131"/>
      <c r="BG2016" s="131"/>
      <c r="BH2016" s="131"/>
      <c r="BI2016" s="131"/>
      <c r="BJ2016" s="131"/>
    </row>
    <row r="2017" spans="1:62" ht="12.75">
      <c r="A2017" s="131"/>
      <c r="B2017" s="131"/>
      <c r="C2017" s="131"/>
      <c r="D2017" s="131"/>
      <c r="E2017" s="131"/>
      <c r="F2017" s="131"/>
      <c r="G2017" s="131"/>
      <c r="H2017" s="131"/>
      <c r="I2017" s="131"/>
      <c r="J2017" s="131"/>
      <c r="K2017" s="131"/>
      <c r="L2017" s="131"/>
      <c r="M2017" s="131"/>
      <c r="N2017" s="131"/>
      <c r="O2017" s="131"/>
      <c r="P2017" s="131"/>
      <c r="Q2017" s="131"/>
      <c r="R2017" s="131"/>
      <c r="S2017" s="131"/>
      <c r="T2017" s="131"/>
      <c r="U2017" s="131"/>
      <c r="V2017" s="131"/>
      <c r="W2017" s="131"/>
      <c r="X2017" s="131"/>
      <c r="Y2017" s="131"/>
      <c r="Z2017" s="131"/>
      <c r="AA2017" s="131"/>
      <c r="AB2017" s="131"/>
      <c r="AC2017" s="131"/>
      <c r="AD2017" s="131"/>
      <c r="AE2017" s="131"/>
      <c r="AF2017" s="131"/>
      <c r="AG2017" s="131"/>
      <c r="AH2017" s="131"/>
      <c r="AI2017" s="131"/>
      <c r="AJ2017" s="131"/>
      <c r="AK2017" s="131"/>
      <c r="AL2017" s="131"/>
      <c r="AM2017" s="131"/>
      <c r="AN2017" s="131"/>
      <c r="AO2017" s="131"/>
      <c r="AP2017" s="131"/>
      <c r="AQ2017" s="131"/>
      <c r="AR2017" s="131"/>
      <c r="AS2017" s="131"/>
      <c r="AT2017" s="131"/>
      <c r="AU2017" s="131"/>
      <c r="AV2017" s="131"/>
      <c r="AW2017" s="131"/>
      <c r="AX2017" s="131"/>
      <c r="AY2017" s="131"/>
      <c r="AZ2017" s="131"/>
      <c r="BA2017" s="131"/>
      <c r="BB2017" s="131"/>
      <c r="BC2017" s="131"/>
      <c r="BD2017" s="131"/>
      <c r="BE2017" s="131"/>
      <c r="BF2017" s="131"/>
      <c r="BG2017" s="131"/>
      <c r="BH2017" s="131"/>
      <c r="BI2017" s="131"/>
      <c r="BJ2017" s="131"/>
    </row>
    <row r="2018" spans="1:62" ht="12.75">
      <c r="A2018" s="131"/>
      <c r="B2018" s="131"/>
      <c r="C2018" s="131"/>
      <c r="D2018" s="131"/>
      <c r="E2018" s="131"/>
      <c r="F2018" s="131"/>
      <c r="G2018" s="131"/>
      <c r="H2018" s="131"/>
      <c r="I2018" s="131"/>
      <c r="J2018" s="131"/>
      <c r="K2018" s="131"/>
      <c r="L2018" s="131"/>
      <c r="M2018" s="131"/>
      <c r="N2018" s="131"/>
      <c r="O2018" s="131"/>
      <c r="P2018" s="131"/>
      <c r="Q2018" s="131"/>
      <c r="R2018" s="131"/>
      <c r="S2018" s="131"/>
      <c r="T2018" s="131"/>
      <c r="U2018" s="131"/>
      <c r="V2018" s="131"/>
      <c r="W2018" s="131"/>
      <c r="X2018" s="131"/>
      <c r="Y2018" s="131"/>
      <c r="Z2018" s="131"/>
      <c r="AA2018" s="131"/>
      <c r="AB2018" s="131"/>
      <c r="AC2018" s="131"/>
      <c r="AD2018" s="131"/>
      <c r="AE2018" s="131"/>
      <c r="AF2018" s="131"/>
      <c r="AG2018" s="131"/>
      <c r="AH2018" s="131"/>
      <c r="AI2018" s="131"/>
      <c r="AJ2018" s="131"/>
      <c r="AK2018" s="131"/>
      <c r="AL2018" s="131"/>
      <c r="AM2018" s="131"/>
      <c r="AN2018" s="131"/>
      <c r="AO2018" s="131"/>
      <c r="AP2018" s="131"/>
      <c r="AQ2018" s="131"/>
      <c r="AR2018" s="131"/>
      <c r="AS2018" s="131"/>
      <c r="AT2018" s="131"/>
      <c r="AU2018" s="131"/>
      <c r="AV2018" s="131"/>
      <c r="AW2018" s="131"/>
      <c r="AX2018" s="131"/>
      <c r="AY2018" s="131"/>
      <c r="AZ2018" s="131"/>
      <c r="BA2018" s="131"/>
      <c r="BB2018" s="131"/>
      <c r="BC2018" s="131"/>
      <c r="BD2018" s="131"/>
      <c r="BE2018" s="131"/>
      <c r="BF2018" s="131"/>
      <c r="BG2018" s="131"/>
      <c r="BH2018" s="131"/>
      <c r="BI2018" s="131"/>
      <c r="BJ2018" s="131"/>
    </row>
    <row r="2019" spans="1:62" ht="12.75">
      <c r="A2019" s="131"/>
      <c r="B2019" s="131"/>
      <c r="C2019" s="131"/>
      <c r="D2019" s="131"/>
      <c r="E2019" s="131"/>
      <c r="F2019" s="131"/>
      <c r="G2019" s="131"/>
      <c r="H2019" s="131"/>
      <c r="I2019" s="131"/>
      <c r="J2019" s="131"/>
      <c r="K2019" s="131"/>
      <c r="L2019" s="131"/>
      <c r="M2019" s="131"/>
      <c r="N2019" s="131"/>
      <c r="O2019" s="131"/>
      <c r="P2019" s="131"/>
      <c r="Q2019" s="131"/>
      <c r="R2019" s="131"/>
      <c r="S2019" s="131"/>
      <c r="T2019" s="131"/>
      <c r="U2019" s="131"/>
      <c r="V2019" s="131"/>
      <c r="W2019" s="131"/>
      <c r="X2019" s="131"/>
      <c r="Y2019" s="131"/>
      <c r="Z2019" s="131"/>
      <c r="AA2019" s="131"/>
      <c r="AB2019" s="131"/>
      <c r="AC2019" s="131"/>
      <c r="AD2019" s="131"/>
      <c r="AE2019" s="131"/>
      <c r="AF2019" s="131"/>
      <c r="AG2019" s="131"/>
      <c r="AH2019" s="131"/>
      <c r="AI2019" s="131"/>
      <c r="AJ2019" s="131"/>
      <c r="AK2019" s="131"/>
      <c r="AL2019" s="131"/>
      <c r="AM2019" s="131"/>
      <c r="AN2019" s="131"/>
      <c r="AO2019" s="131"/>
      <c r="AP2019" s="131"/>
      <c r="AQ2019" s="131"/>
      <c r="AR2019" s="131"/>
      <c r="AS2019" s="131"/>
      <c r="AT2019" s="131"/>
      <c r="AU2019" s="131"/>
      <c r="AV2019" s="131"/>
      <c r="AW2019" s="131"/>
      <c r="AX2019" s="131"/>
      <c r="AY2019" s="131"/>
      <c r="AZ2019" s="131"/>
      <c r="BA2019" s="131"/>
      <c r="BB2019" s="131"/>
      <c r="BC2019" s="131"/>
      <c r="BD2019" s="131"/>
      <c r="BE2019" s="131"/>
      <c r="BF2019" s="131"/>
      <c r="BG2019" s="131"/>
      <c r="BH2019" s="131"/>
      <c r="BI2019" s="131"/>
      <c r="BJ2019" s="131"/>
    </row>
    <row r="2020" spans="1:62" ht="12.75">
      <c r="A2020" s="131"/>
      <c r="B2020" s="131"/>
      <c r="C2020" s="131"/>
      <c r="D2020" s="131"/>
      <c r="E2020" s="131"/>
      <c r="F2020" s="131"/>
      <c r="G2020" s="131"/>
      <c r="H2020" s="131"/>
      <c r="I2020" s="131"/>
      <c r="J2020" s="131"/>
      <c r="K2020" s="131"/>
      <c r="L2020" s="131"/>
      <c r="M2020" s="131"/>
      <c r="N2020" s="131"/>
      <c r="O2020" s="131"/>
      <c r="P2020" s="131"/>
      <c r="Q2020" s="131"/>
      <c r="R2020" s="131"/>
      <c r="S2020" s="131"/>
      <c r="T2020" s="131"/>
      <c r="U2020" s="131"/>
      <c r="V2020" s="131"/>
      <c r="W2020" s="131"/>
      <c r="X2020" s="131"/>
      <c r="Y2020" s="131"/>
      <c r="Z2020" s="131"/>
      <c r="AA2020" s="131"/>
      <c r="AB2020" s="131"/>
      <c r="AC2020" s="131"/>
      <c r="AD2020" s="131"/>
      <c r="AE2020" s="131"/>
      <c r="AF2020" s="131"/>
      <c r="AG2020" s="131"/>
      <c r="AH2020" s="131"/>
      <c r="AI2020" s="131"/>
      <c r="AJ2020" s="131"/>
      <c r="AK2020" s="131"/>
      <c r="AL2020" s="131"/>
      <c r="AM2020" s="131"/>
      <c r="AN2020" s="131"/>
      <c r="AO2020" s="131"/>
      <c r="AP2020" s="131"/>
      <c r="AQ2020" s="131"/>
      <c r="AR2020" s="131"/>
      <c r="AS2020" s="131"/>
      <c r="AT2020" s="131"/>
      <c r="AU2020" s="131"/>
      <c r="AV2020" s="131"/>
      <c r="AW2020" s="131"/>
      <c r="AX2020" s="131"/>
      <c r="AY2020" s="131"/>
      <c r="AZ2020" s="131"/>
      <c r="BA2020" s="131"/>
      <c r="BB2020" s="131"/>
      <c r="BC2020" s="131"/>
      <c r="BD2020" s="131"/>
      <c r="BE2020" s="131"/>
      <c r="BF2020" s="131"/>
      <c r="BG2020" s="131"/>
      <c r="BH2020" s="131"/>
      <c r="BI2020" s="131"/>
      <c r="BJ2020" s="131"/>
    </row>
    <row r="2021" spans="1:62" ht="12.75">
      <c r="A2021" s="131"/>
      <c r="B2021" s="131"/>
      <c r="C2021" s="131"/>
      <c r="D2021" s="131"/>
      <c r="E2021" s="131"/>
      <c r="F2021" s="131"/>
      <c r="G2021" s="131"/>
      <c r="H2021" s="131"/>
      <c r="I2021" s="131"/>
      <c r="J2021" s="131"/>
      <c r="K2021" s="131"/>
      <c r="L2021" s="131"/>
      <c r="M2021" s="131"/>
      <c r="N2021" s="131"/>
      <c r="O2021" s="131"/>
      <c r="P2021" s="131"/>
      <c r="Q2021" s="131"/>
      <c r="R2021" s="131"/>
      <c r="S2021" s="131"/>
      <c r="T2021" s="131"/>
      <c r="U2021" s="131"/>
      <c r="V2021" s="131"/>
      <c r="W2021" s="131"/>
      <c r="X2021" s="131"/>
      <c r="Y2021" s="131"/>
      <c r="Z2021" s="131"/>
      <c r="AA2021" s="131"/>
      <c r="AB2021" s="131"/>
      <c r="AC2021" s="131"/>
      <c r="AD2021" s="131"/>
      <c r="AE2021" s="131"/>
      <c r="AF2021" s="131"/>
      <c r="AG2021" s="131"/>
      <c r="AH2021" s="131"/>
      <c r="AI2021" s="131"/>
      <c r="AJ2021" s="131"/>
      <c r="AK2021" s="131"/>
      <c r="AL2021" s="131"/>
      <c r="AM2021" s="131"/>
      <c r="AN2021" s="131"/>
      <c r="AO2021" s="131"/>
      <c r="AP2021" s="131"/>
      <c r="AQ2021" s="131"/>
      <c r="AR2021" s="131"/>
      <c r="AS2021" s="131"/>
      <c r="AT2021" s="131"/>
      <c r="AU2021" s="131"/>
      <c r="AV2021" s="131"/>
      <c r="AW2021" s="131"/>
      <c r="AX2021" s="131"/>
      <c r="AY2021" s="131"/>
      <c r="AZ2021" s="131"/>
      <c r="BA2021" s="131"/>
      <c r="BB2021" s="131"/>
      <c r="BC2021" s="131"/>
      <c r="BD2021" s="131"/>
      <c r="BE2021" s="131"/>
      <c r="BF2021" s="131"/>
      <c r="BG2021" s="131"/>
      <c r="BH2021" s="131"/>
      <c r="BI2021" s="131"/>
      <c r="BJ2021" s="131"/>
    </row>
    <row r="2022" spans="1:62" ht="12.75">
      <c r="A2022" s="131"/>
      <c r="B2022" s="131"/>
      <c r="C2022" s="131"/>
      <c r="D2022" s="131"/>
      <c r="E2022" s="131"/>
      <c r="F2022" s="131"/>
      <c r="G2022" s="131"/>
      <c r="H2022" s="131"/>
      <c r="I2022" s="131"/>
      <c r="J2022" s="131"/>
      <c r="K2022" s="131"/>
      <c r="L2022" s="131"/>
      <c r="M2022" s="131"/>
      <c r="N2022" s="131"/>
      <c r="O2022" s="131"/>
      <c r="P2022" s="131"/>
      <c r="Q2022" s="131"/>
      <c r="R2022" s="131"/>
      <c r="S2022" s="131"/>
      <c r="T2022" s="131"/>
      <c r="U2022" s="131"/>
      <c r="V2022" s="131"/>
      <c r="W2022" s="131"/>
      <c r="X2022" s="131"/>
      <c r="Y2022" s="131"/>
      <c r="Z2022" s="131"/>
      <c r="AA2022" s="131"/>
      <c r="AB2022" s="131"/>
      <c r="AC2022" s="131"/>
      <c r="AD2022" s="131"/>
      <c r="AE2022" s="131"/>
      <c r="AF2022" s="131"/>
      <c r="AG2022" s="131"/>
      <c r="AH2022" s="131"/>
      <c r="AI2022" s="131"/>
      <c r="AJ2022" s="131"/>
      <c r="AK2022" s="131"/>
      <c r="AL2022" s="131"/>
      <c r="AM2022" s="131"/>
      <c r="AN2022" s="131"/>
      <c r="AO2022" s="131"/>
      <c r="AP2022" s="131"/>
      <c r="AQ2022" s="131"/>
      <c r="AR2022" s="131"/>
      <c r="AS2022" s="131"/>
      <c r="AT2022" s="131"/>
      <c r="AU2022" s="131"/>
      <c r="AV2022" s="131"/>
      <c r="AW2022" s="131"/>
      <c r="AX2022" s="131"/>
      <c r="AY2022" s="131"/>
      <c r="AZ2022" s="131"/>
      <c r="BA2022" s="131"/>
      <c r="BB2022" s="131"/>
      <c r="BC2022" s="131"/>
      <c r="BD2022" s="131"/>
      <c r="BE2022" s="131"/>
      <c r="BF2022" s="131"/>
      <c r="BG2022" s="131"/>
      <c r="BH2022" s="131"/>
      <c r="BI2022" s="131"/>
      <c r="BJ2022" s="131"/>
    </row>
    <row r="2023" spans="1:62" ht="12.75">
      <c r="A2023" s="131"/>
      <c r="B2023" s="131"/>
      <c r="C2023" s="131"/>
      <c r="D2023" s="131"/>
      <c r="E2023" s="131"/>
      <c r="F2023" s="131"/>
      <c r="G2023" s="131"/>
      <c r="H2023" s="131"/>
      <c r="I2023" s="131"/>
      <c r="J2023" s="131"/>
      <c r="K2023" s="131"/>
      <c r="L2023" s="131"/>
      <c r="M2023" s="131"/>
      <c r="N2023" s="131"/>
      <c r="O2023" s="131"/>
      <c r="P2023" s="131"/>
      <c r="Q2023" s="131"/>
      <c r="R2023" s="131"/>
      <c r="S2023" s="131"/>
      <c r="T2023" s="131"/>
      <c r="U2023" s="131"/>
      <c r="V2023" s="131"/>
      <c r="W2023" s="131"/>
      <c r="X2023" s="131"/>
      <c r="Y2023" s="131"/>
      <c r="Z2023" s="131"/>
      <c r="AA2023" s="131"/>
      <c r="AB2023" s="131"/>
      <c r="AC2023" s="131"/>
      <c r="AD2023" s="131"/>
      <c r="AE2023" s="131"/>
      <c r="AF2023" s="131"/>
      <c r="AG2023" s="131"/>
      <c r="AH2023" s="131"/>
      <c r="AI2023" s="131"/>
      <c r="AJ2023" s="131"/>
      <c r="AK2023" s="131"/>
      <c r="AL2023" s="131"/>
      <c r="AM2023" s="131"/>
      <c r="AN2023" s="131"/>
      <c r="AO2023" s="131"/>
      <c r="AP2023" s="131"/>
      <c r="AQ2023" s="131"/>
      <c r="AR2023" s="131"/>
      <c r="AS2023" s="131"/>
      <c r="AT2023" s="131"/>
      <c r="AU2023" s="131"/>
      <c r="AV2023" s="131"/>
      <c r="AW2023" s="131"/>
      <c r="AX2023" s="131"/>
      <c r="AY2023" s="131"/>
      <c r="AZ2023" s="131"/>
      <c r="BA2023" s="131"/>
      <c r="BB2023" s="131"/>
      <c r="BC2023" s="131"/>
      <c r="BD2023" s="131"/>
      <c r="BE2023" s="131"/>
      <c r="BF2023" s="131"/>
      <c r="BG2023" s="131"/>
      <c r="BH2023" s="131"/>
      <c r="BI2023" s="131"/>
      <c r="BJ2023" s="131"/>
    </row>
    <row r="2024" spans="1:62" ht="12.75">
      <c r="A2024" s="131"/>
      <c r="B2024" s="131"/>
      <c r="C2024" s="131"/>
      <c r="D2024" s="131"/>
      <c r="E2024" s="131"/>
      <c r="F2024" s="131"/>
      <c r="G2024" s="131"/>
      <c r="H2024" s="131"/>
      <c r="I2024" s="131"/>
      <c r="J2024" s="131"/>
      <c r="K2024" s="131"/>
      <c r="L2024" s="131"/>
      <c r="M2024" s="131"/>
      <c r="N2024" s="131"/>
      <c r="O2024" s="131"/>
      <c r="P2024" s="131"/>
      <c r="Q2024" s="131"/>
      <c r="R2024" s="131"/>
      <c r="S2024" s="131"/>
      <c r="T2024" s="131"/>
      <c r="U2024" s="131"/>
      <c r="V2024" s="131"/>
      <c r="W2024" s="131"/>
      <c r="X2024" s="131"/>
      <c r="Y2024" s="131"/>
      <c r="Z2024" s="131"/>
      <c r="AA2024" s="131"/>
      <c r="AB2024" s="131"/>
      <c r="AC2024" s="131"/>
      <c r="AD2024" s="131"/>
      <c r="AE2024" s="131"/>
      <c r="AF2024" s="131"/>
      <c r="AG2024" s="131"/>
      <c r="AH2024" s="131"/>
      <c r="AI2024" s="131"/>
      <c r="AJ2024" s="131"/>
      <c r="AK2024" s="131"/>
      <c r="AL2024" s="131"/>
      <c r="AM2024" s="131"/>
      <c r="AN2024" s="131"/>
      <c r="AO2024" s="131"/>
      <c r="AP2024" s="131"/>
      <c r="AQ2024" s="131"/>
      <c r="AR2024" s="131"/>
      <c r="AS2024" s="131"/>
      <c r="AT2024" s="131"/>
      <c r="AU2024" s="131"/>
      <c r="AV2024" s="131"/>
      <c r="AW2024" s="131"/>
      <c r="AX2024" s="131"/>
      <c r="AY2024" s="131"/>
      <c r="AZ2024" s="131"/>
      <c r="BA2024" s="131"/>
      <c r="BB2024" s="131"/>
      <c r="BC2024" s="131"/>
      <c r="BD2024" s="131"/>
      <c r="BE2024" s="131"/>
      <c r="BF2024" s="131"/>
      <c r="BG2024" s="131"/>
      <c r="BH2024" s="131"/>
      <c r="BI2024" s="131"/>
      <c r="BJ2024" s="131"/>
    </row>
    <row r="2025" spans="1:62" ht="12.75">
      <c r="A2025" s="131"/>
      <c r="B2025" s="131"/>
      <c r="C2025" s="131"/>
      <c r="D2025" s="131"/>
      <c r="E2025" s="131"/>
      <c r="F2025" s="131"/>
      <c r="G2025" s="131"/>
      <c r="H2025" s="131"/>
      <c r="I2025" s="131"/>
      <c r="J2025" s="131"/>
      <c r="K2025" s="131"/>
      <c r="L2025" s="131"/>
      <c r="M2025" s="131"/>
      <c r="N2025" s="131"/>
      <c r="O2025" s="131"/>
      <c r="P2025" s="131"/>
      <c r="Q2025" s="131"/>
      <c r="R2025" s="131"/>
      <c r="S2025" s="131"/>
      <c r="T2025" s="131"/>
      <c r="U2025" s="131"/>
      <c r="V2025" s="131"/>
      <c r="W2025" s="131"/>
      <c r="X2025" s="131"/>
      <c r="Y2025" s="131"/>
      <c r="Z2025" s="131"/>
      <c r="AA2025" s="131"/>
      <c r="AB2025" s="131"/>
      <c r="AC2025" s="131"/>
      <c r="AD2025" s="131"/>
      <c r="AE2025" s="131"/>
      <c r="AF2025" s="131"/>
      <c r="AG2025" s="131"/>
      <c r="AH2025" s="131"/>
      <c r="AI2025" s="131"/>
      <c r="AJ2025" s="131"/>
      <c r="AK2025" s="131"/>
      <c r="AL2025" s="131"/>
      <c r="AM2025" s="131"/>
      <c r="AN2025" s="131"/>
      <c r="AO2025" s="131"/>
      <c r="AP2025" s="131"/>
      <c r="AQ2025" s="131"/>
      <c r="AR2025" s="131"/>
      <c r="AS2025" s="131"/>
      <c r="AT2025" s="131"/>
      <c r="AU2025" s="131"/>
      <c r="AV2025" s="131"/>
      <c r="AW2025" s="131"/>
      <c r="AX2025" s="131"/>
      <c r="AY2025" s="131"/>
      <c r="AZ2025" s="131"/>
      <c r="BA2025" s="131"/>
      <c r="BB2025" s="131"/>
      <c r="BC2025" s="131"/>
      <c r="BD2025" s="131"/>
      <c r="BE2025" s="131"/>
      <c r="BF2025" s="131"/>
      <c r="BG2025" s="131"/>
      <c r="BH2025" s="131"/>
      <c r="BI2025" s="131"/>
      <c r="BJ2025" s="131"/>
    </row>
    <row r="2026" spans="1:62" ht="12.75">
      <c r="A2026" s="131"/>
      <c r="B2026" s="131"/>
      <c r="C2026" s="131"/>
      <c r="D2026" s="131"/>
      <c r="E2026" s="131"/>
      <c r="F2026" s="131"/>
      <c r="G2026" s="131"/>
      <c r="H2026" s="131"/>
      <c r="I2026" s="131"/>
      <c r="J2026" s="131"/>
      <c r="K2026" s="131"/>
      <c r="L2026" s="131"/>
      <c r="M2026" s="131"/>
      <c r="N2026" s="131"/>
      <c r="O2026" s="131"/>
      <c r="P2026" s="131"/>
      <c r="Q2026" s="131"/>
      <c r="R2026" s="131"/>
      <c r="S2026" s="131"/>
      <c r="T2026" s="131"/>
      <c r="U2026" s="131"/>
      <c r="V2026" s="131"/>
      <c r="W2026" s="131"/>
      <c r="X2026" s="131"/>
      <c r="Y2026" s="131"/>
      <c r="Z2026" s="131"/>
      <c r="AA2026" s="131"/>
      <c r="AB2026" s="131"/>
      <c r="AC2026" s="131"/>
      <c r="AD2026" s="131"/>
      <c r="AE2026" s="131"/>
      <c r="AF2026" s="131"/>
      <c r="AG2026" s="131"/>
      <c r="AH2026" s="131"/>
      <c r="AI2026" s="131"/>
      <c r="AJ2026" s="131"/>
      <c r="AK2026" s="131"/>
      <c r="AL2026" s="131"/>
      <c r="AM2026" s="131"/>
      <c r="AN2026" s="131"/>
      <c r="AO2026" s="131"/>
      <c r="AP2026" s="131"/>
      <c r="AQ2026" s="131"/>
      <c r="AR2026" s="131"/>
      <c r="AS2026" s="131"/>
      <c r="AT2026" s="131"/>
      <c r="AU2026" s="131"/>
      <c r="AV2026" s="131"/>
      <c r="AW2026" s="131"/>
      <c r="AX2026" s="131"/>
      <c r="AY2026" s="131"/>
      <c r="AZ2026" s="131"/>
      <c r="BA2026" s="131"/>
      <c r="BB2026" s="131"/>
      <c r="BC2026" s="131"/>
      <c r="BD2026" s="131"/>
      <c r="BE2026" s="131"/>
      <c r="BF2026" s="131"/>
      <c r="BG2026" s="131"/>
      <c r="BH2026" s="131"/>
      <c r="BI2026" s="131"/>
      <c r="BJ2026" s="131"/>
    </row>
    <row r="2027" spans="1:62" ht="12.75">
      <c r="A2027" s="131"/>
      <c r="B2027" s="131"/>
      <c r="C2027" s="131"/>
      <c r="D2027" s="131"/>
      <c r="E2027" s="131"/>
      <c r="F2027" s="131"/>
      <c r="G2027" s="131"/>
      <c r="H2027" s="131"/>
      <c r="I2027" s="131"/>
      <c r="J2027" s="131"/>
      <c r="K2027" s="131"/>
      <c r="L2027" s="131"/>
      <c r="M2027" s="131"/>
      <c r="N2027" s="131"/>
      <c r="O2027" s="131"/>
      <c r="P2027" s="131"/>
      <c r="Q2027" s="131"/>
      <c r="R2027" s="131"/>
      <c r="S2027" s="131"/>
      <c r="T2027" s="131"/>
      <c r="U2027" s="131"/>
      <c r="V2027" s="131"/>
      <c r="W2027" s="131"/>
      <c r="X2027" s="131"/>
      <c r="Y2027" s="131"/>
      <c r="Z2027" s="131"/>
      <c r="AA2027" s="131"/>
      <c r="AB2027" s="131"/>
      <c r="AC2027" s="131"/>
      <c r="AD2027" s="131"/>
      <c r="AE2027" s="131"/>
      <c r="AF2027" s="131"/>
      <c r="AG2027" s="131"/>
      <c r="AH2027" s="131"/>
      <c r="AI2027" s="131"/>
      <c r="AJ2027" s="131"/>
      <c r="AK2027" s="131"/>
      <c r="AL2027" s="131"/>
      <c r="AM2027" s="131"/>
      <c r="AN2027" s="131"/>
      <c r="AO2027" s="131"/>
      <c r="AP2027" s="131"/>
      <c r="AQ2027" s="131"/>
      <c r="AR2027" s="131"/>
      <c r="AS2027" s="131"/>
      <c r="AT2027" s="131"/>
      <c r="AU2027" s="131"/>
      <c r="AV2027" s="131"/>
      <c r="AW2027" s="131"/>
      <c r="AX2027" s="131"/>
      <c r="AY2027" s="131"/>
      <c r="AZ2027" s="131"/>
      <c r="BA2027" s="131"/>
      <c r="BB2027" s="131"/>
      <c r="BC2027" s="131"/>
      <c r="BD2027" s="131"/>
      <c r="BE2027" s="131"/>
      <c r="BF2027" s="131"/>
      <c r="BG2027" s="131"/>
      <c r="BH2027" s="131"/>
      <c r="BI2027" s="131"/>
      <c r="BJ2027" s="131"/>
    </row>
    <row r="2028" spans="1:62" ht="12.75">
      <c r="A2028" s="131"/>
      <c r="B2028" s="131"/>
      <c r="C2028" s="131"/>
      <c r="D2028" s="131"/>
      <c r="E2028" s="131"/>
      <c r="F2028" s="131"/>
      <c r="G2028" s="131"/>
      <c r="H2028" s="131"/>
      <c r="I2028" s="131"/>
      <c r="J2028" s="131"/>
      <c r="K2028" s="131"/>
      <c r="L2028" s="131"/>
      <c r="M2028" s="131"/>
      <c r="N2028" s="131"/>
      <c r="O2028" s="131"/>
      <c r="P2028" s="131"/>
      <c r="Q2028" s="131"/>
      <c r="R2028" s="131"/>
      <c r="S2028" s="131"/>
      <c r="T2028" s="131"/>
      <c r="U2028" s="131"/>
      <c r="V2028" s="131"/>
      <c r="W2028" s="131"/>
      <c r="X2028" s="131"/>
      <c r="Y2028" s="131"/>
      <c r="Z2028" s="131"/>
      <c r="AA2028" s="131"/>
      <c r="AB2028" s="131"/>
      <c r="AC2028" s="131"/>
      <c r="AD2028" s="131"/>
      <c r="AE2028" s="131"/>
      <c r="AF2028" s="131"/>
      <c r="AG2028" s="131"/>
      <c r="AH2028" s="131"/>
      <c r="AI2028" s="131"/>
      <c r="AJ2028" s="131"/>
      <c r="AK2028" s="131"/>
      <c r="AL2028" s="131"/>
      <c r="AM2028" s="131"/>
      <c r="AN2028" s="131"/>
      <c r="AO2028" s="131"/>
      <c r="AP2028" s="131"/>
      <c r="AQ2028" s="131"/>
      <c r="AR2028" s="131"/>
      <c r="AS2028" s="131"/>
      <c r="AT2028" s="131"/>
      <c r="AU2028" s="131"/>
      <c r="AV2028" s="131"/>
      <c r="AW2028" s="131"/>
      <c r="AX2028" s="131"/>
      <c r="AY2028" s="131"/>
      <c r="AZ2028" s="131"/>
      <c r="BA2028" s="131"/>
      <c r="BB2028" s="131"/>
      <c r="BC2028" s="131"/>
      <c r="BD2028" s="131"/>
      <c r="BE2028" s="131"/>
      <c r="BF2028" s="131"/>
      <c r="BG2028" s="131"/>
      <c r="BH2028" s="131"/>
      <c r="BI2028" s="131"/>
      <c r="BJ2028" s="131"/>
    </row>
    <row r="2029" spans="1:62" ht="12.75">
      <c r="A2029" s="131"/>
      <c r="B2029" s="131"/>
      <c r="C2029" s="131"/>
      <c r="D2029" s="131"/>
      <c r="E2029" s="131"/>
      <c r="F2029" s="131"/>
      <c r="G2029" s="131"/>
      <c r="H2029" s="131"/>
      <c r="I2029" s="131"/>
      <c r="J2029" s="131"/>
      <c r="K2029" s="131"/>
      <c r="L2029" s="131"/>
      <c r="M2029" s="131"/>
      <c r="N2029" s="131"/>
      <c r="O2029" s="131"/>
      <c r="P2029" s="131"/>
      <c r="Q2029" s="131"/>
      <c r="R2029" s="131"/>
      <c r="S2029" s="131"/>
      <c r="T2029" s="131"/>
      <c r="U2029" s="131"/>
      <c r="V2029" s="131"/>
      <c r="W2029" s="131"/>
      <c r="X2029" s="131"/>
      <c r="Y2029" s="131"/>
      <c r="Z2029" s="131"/>
      <c r="AA2029" s="131"/>
      <c r="AB2029" s="131"/>
      <c r="AC2029" s="131"/>
      <c r="AD2029" s="131"/>
      <c r="AE2029" s="131"/>
      <c r="AF2029" s="131"/>
      <c r="AG2029" s="131"/>
      <c r="AH2029" s="131"/>
      <c r="AI2029" s="131"/>
      <c r="AJ2029" s="131"/>
      <c r="AK2029" s="131"/>
      <c r="AL2029" s="131"/>
      <c r="AM2029" s="131"/>
      <c r="AN2029" s="131"/>
      <c r="AO2029" s="131"/>
      <c r="AP2029" s="131"/>
      <c r="AQ2029" s="131"/>
      <c r="AR2029" s="131"/>
      <c r="AS2029" s="131"/>
      <c r="AT2029" s="131"/>
      <c r="AU2029" s="131"/>
      <c r="AV2029" s="131"/>
      <c r="AW2029" s="131"/>
      <c r="AX2029" s="131"/>
      <c r="AY2029" s="131"/>
      <c r="AZ2029" s="131"/>
      <c r="BA2029" s="131"/>
      <c r="BB2029" s="131"/>
      <c r="BC2029" s="131"/>
      <c r="BD2029" s="131"/>
      <c r="BE2029" s="131"/>
      <c r="BF2029" s="131"/>
      <c r="BG2029" s="131"/>
      <c r="BH2029" s="131"/>
      <c r="BI2029" s="131"/>
      <c r="BJ2029" s="131"/>
    </row>
    <row r="2030" spans="1:62" ht="12.75">
      <c r="A2030" s="131"/>
      <c r="B2030" s="131"/>
      <c r="C2030" s="131"/>
      <c r="D2030" s="131"/>
      <c r="E2030" s="131"/>
      <c r="F2030" s="131"/>
      <c r="G2030" s="131"/>
      <c r="H2030" s="131"/>
      <c r="I2030" s="131"/>
      <c r="J2030" s="131"/>
      <c r="K2030" s="131"/>
      <c r="L2030" s="131"/>
      <c r="M2030" s="131"/>
      <c r="N2030" s="131"/>
      <c r="O2030" s="131"/>
      <c r="P2030" s="131"/>
      <c r="Q2030" s="131"/>
      <c r="R2030" s="131"/>
      <c r="S2030" s="131"/>
      <c r="T2030" s="131"/>
      <c r="U2030" s="131"/>
      <c r="V2030" s="131"/>
      <c r="W2030" s="131"/>
      <c r="X2030" s="131"/>
      <c r="Y2030" s="131"/>
      <c r="Z2030" s="131"/>
      <c r="AA2030" s="131"/>
      <c r="AB2030" s="131"/>
      <c r="AC2030" s="131"/>
      <c r="AD2030" s="131"/>
      <c r="AE2030" s="131"/>
      <c r="AF2030" s="131"/>
      <c r="AG2030" s="131"/>
      <c r="AH2030" s="131"/>
      <c r="AI2030" s="131"/>
      <c r="AJ2030" s="131"/>
      <c r="AK2030" s="131"/>
      <c r="AL2030" s="131"/>
      <c r="AM2030" s="131"/>
      <c r="AN2030" s="131"/>
      <c r="AO2030" s="131"/>
      <c r="AP2030" s="131"/>
      <c r="AQ2030" s="131"/>
      <c r="AR2030" s="131"/>
      <c r="AS2030" s="131"/>
      <c r="AT2030" s="131"/>
      <c r="AU2030" s="131"/>
      <c r="AV2030" s="131"/>
      <c r="AW2030" s="131"/>
      <c r="AX2030" s="131"/>
      <c r="AY2030" s="131"/>
      <c r="AZ2030" s="131"/>
      <c r="BA2030" s="131"/>
      <c r="BB2030" s="131"/>
      <c r="BC2030" s="131"/>
      <c r="BD2030" s="131"/>
      <c r="BE2030" s="131"/>
      <c r="BF2030" s="131"/>
      <c r="BG2030" s="131"/>
      <c r="BH2030" s="131"/>
      <c r="BI2030" s="131"/>
      <c r="BJ2030" s="131"/>
    </row>
    <row r="2031" spans="1:62" ht="12.75">
      <c r="A2031" s="131"/>
      <c r="B2031" s="131"/>
      <c r="C2031" s="131"/>
      <c r="D2031" s="131"/>
      <c r="E2031" s="131"/>
      <c r="F2031" s="131"/>
      <c r="G2031" s="131"/>
      <c r="H2031" s="131"/>
      <c r="I2031" s="131"/>
      <c r="J2031" s="131"/>
      <c r="K2031" s="131"/>
      <c r="L2031" s="131"/>
      <c r="M2031" s="131"/>
      <c r="N2031" s="131"/>
      <c r="O2031" s="131"/>
      <c r="P2031" s="131"/>
      <c r="Q2031" s="131"/>
      <c r="R2031" s="131"/>
      <c r="S2031" s="131"/>
      <c r="T2031" s="131"/>
      <c r="U2031" s="131"/>
      <c r="V2031" s="131"/>
      <c r="W2031" s="131"/>
      <c r="X2031" s="131"/>
      <c r="Y2031" s="131"/>
      <c r="Z2031" s="131"/>
      <c r="AA2031" s="131"/>
      <c r="AB2031" s="131"/>
      <c r="AC2031" s="131"/>
      <c r="AD2031" s="131"/>
      <c r="AE2031" s="131"/>
      <c r="AF2031" s="131"/>
      <c r="AG2031" s="131"/>
      <c r="AH2031" s="131"/>
      <c r="AI2031" s="131"/>
      <c r="AJ2031" s="131"/>
      <c r="AK2031" s="131"/>
      <c r="AL2031" s="131"/>
      <c r="AM2031" s="131"/>
      <c r="AN2031" s="131"/>
      <c r="AO2031" s="131"/>
      <c r="AP2031" s="131"/>
      <c r="AQ2031" s="131"/>
      <c r="AR2031" s="131"/>
      <c r="AS2031" s="131"/>
      <c r="AT2031" s="131"/>
      <c r="AU2031" s="131"/>
      <c r="AV2031" s="131"/>
      <c r="AW2031" s="131"/>
      <c r="AX2031" s="131"/>
      <c r="AY2031" s="131"/>
      <c r="AZ2031" s="131"/>
      <c r="BA2031" s="131"/>
      <c r="BB2031" s="131"/>
      <c r="BC2031" s="131"/>
      <c r="BD2031" s="131"/>
      <c r="BE2031" s="131"/>
      <c r="BF2031" s="131"/>
      <c r="BG2031" s="131"/>
      <c r="BH2031" s="131"/>
      <c r="BI2031" s="131"/>
      <c r="BJ2031" s="131"/>
    </row>
    <row r="2032" spans="1:62" ht="12.75">
      <c r="A2032" s="131"/>
      <c r="B2032" s="131"/>
      <c r="C2032" s="131"/>
      <c r="D2032" s="131"/>
      <c r="E2032" s="131"/>
      <c r="F2032" s="131"/>
      <c r="G2032" s="131"/>
      <c r="H2032" s="131"/>
      <c r="I2032" s="131"/>
      <c r="J2032" s="131"/>
      <c r="K2032" s="131"/>
      <c r="L2032" s="131"/>
      <c r="M2032" s="131"/>
      <c r="N2032" s="131"/>
      <c r="O2032" s="131"/>
      <c r="P2032" s="131"/>
      <c r="Q2032" s="131"/>
      <c r="R2032" s="131"/>
      <c r="S2032" s="131"/>
      <c r="T2032" s="131"/>
      <c r="U2032" s="131"/>
      <c r="V2032" s="131"/>
      <c r="W2032" s="131"/>
      <c r="X2032" s="131"/>
      <c r="Y2032" s="131"/>
      <c r="Z2032" s="131"/>
      <c r="AA2032" s="131"/>
      <c r="AB2032" s="131"/>
      <c r="AC2032" s="131"/>
      <c r="AD2032" s="131"/>
      <c r="AE2032" s="131"/>
      <c r="AF2032" s="131"/>
      <c r="AG2032" s="131"/>
      <c r="AH2032" s="131"/>
      <c r="AI2032" s="131"/>
      <c r="AJ2032" s="131"/>
      <c r="AK2032" s="131"/>
      <c r="AL2032" s="131"/>
      <c r="AM2032" s="131"/>
      <c r="AN2032" s="131"/>
      <c r="AO2032" s="131"/>
      <c r="AP2032" s="131"/>
      <c r="AQ2032" s="131"/>
      <c r="AR2032" s="131"/>
      <c r="AS2032" s="131"/>
      <c r="AT2032" s="131"/>
      <c r="AU2032" s="131"/>
      <c r="AV2032" s="131"/>
      <c r="AW2032" s="131"/>
      <c r="AX2032" s="131"/>
      <c r="AY2032" s="131"/>
      <c r="AZ2032" s="131"/>
      <c r="BA2032" s="131"/>
      <c r="BB2032" s="131"/>
      <c r="BC2032" s="131"/>
      <c r="BD2032" s="131"/>
      <c r="BE2032" s="131"/>
      <c r="BF2032" s="131"/>
      <c r="BG2032" s="131"/>
      <c r="BH2032" s="131"/>
      <c r="BI2032" s="131"/>
      <c r="BJ2032" s="131"/>
    </row>
    <row r="2033" spans="1:62" ht="12.75">
      <c r="A2033" s="131"/>
      <c r="B2033" s="131"/>
      <c r="C2033" s="131"/>
      <c r="D2033" s="131"/>
      <c r="E2033" s="131"/>
      <c r="F2033" s="131"/>
      <c r="G2033" s="131"/>
      <c r="H2033" s="131"/>
      <c r="I2033" s="131"/>
      <c r="J2033" s="131"/>
      <c r="K2033" s="131"/>
      <c r="L2033" s="131"/>
      <c r="M2033" s="131"/>
      <c r="N2033" s="131"/>
      <c r="O2033" s="131"/>
      <c r="P2033" s="131"/>
      <c r="Q2033" s="131"/>
      <c r="R2033" s="131"/>
      <c r="S2033" s="131"/>
      <c r="T2033" s="131"/>
      <c r="U2033" s="131"/>
      <c r="V2033" s="131"/>
      <c r="W2033" s="131"/>
      <c r="X2033" s="131"/>
      <c r="Y2033" s="131"/>
      <c r="Z2033" s="131"/>
      <c r="AA2033" s="131"/>
      <c r="AB2033" s="131"/>
      <c r="AC2033" s="131"/>
      <c r="AD2033" s="131"/>
      <c r="AE2033" s="131"/>
      <c r="AF2033" s="131"/>
      <c r="AG2033" s="131"/>
      <c r="AH2033" s="131"/>
      <c r="AI2033" s="131"/>
      <c r="AJ2033" s="131"/>
      <c r="AK2033" s="131"/>
      <c r="AL2033" s="131"/>
      <c r="AM2033" s="131"/>
      <c r="AN2033" s="131"/>
      <c r="AO2033" s="131"/>
      <c r="AP2033" s="131"/>
      <c r="AQ2033" s="131"/>
      <c r="AR2033" s="131"/>
      <c r="AS2033" s="131"/>
      <c r="AT2033" s="131"/>
      <c r="AU2033" s="131"/>
      <c r="AV2033" s="131"/>
      <c r="AW2033" s="131"/>
      <c r="AX2033" s="131"/>
      <c r="AY2033" s="131"/>
      <c r="AZ2033" s="131"/>
      <c r="BA2033" s="131"/>
      <c r="BB2033" s="131"/>
      <c r="BC2033" s="131"/>
      <c r="BD2033" s="131"/>
      <c r="BE2033" s="131"/>
      <c r="BF2033" s="131"/>
      <c r="BG2033" s="131"/>
      <c r="BH2033" s="131"/>
      <c r="BI2033" s="131"/>
      <c r="BJ2033" s="131"/>
    </row>
    <row r="2034" spans="1:62" ht="12.75">
      <c r="A2034" s="131"/>
      <c r="B2034" s="131"/>
      <c r="C2034" s="131"/>
      <c r="D2034" s="131"/>
      <c r="E2034" s="131"/>
      <c r="F2034" s="131"/>
      <c r="G2034" s="131"/>
      <c r="H2034" s="131"/>
      <c r="I2034" s="131"/>
      <c r="J2034" s="131"/>
      <c r="K2034" s="131"/>
      <c r="L2034" s="131"/>
      <c r="M2034" s="131"/>
      <c r="N2034" s="131"/>
      <c r="O2034" s="131"/>
      <c r="P2034" s="131"/>
      <c r="Q2034" s="131"/>
      <c r="R2034" s="131"/>
      <c r="S2034" s="131"/>
      <c r="T2034" s="131"/>
      <c r="U2034" s="131"/>
      <c r="V2034" s="131"/>
      <c r="W2034" s="131"/>
      <c r="X2034" s="131"/>
      <c r="Y2034" s="131"/>
      <c r="Z2034" s="131"/>
      <c r="AA2034" s="131"/>
      <c r="AB2034" s="131"/>
      <c r="AC2034" s="131"/>
      <c r="AD2034" s="131"/>
      <c r="AE2034" s="131"/>
      <c r="AF2034" s="131"/>
      <c r="AG2034" s="131"/>
      <c r="AH2034" s="131"/>
      <c r="AI2034" s="131"/>
      <c r="AJ2034" s="131"/>
      <c r="AK2034" s="131"/>
      <c r="AL2034" s="131"/>
      <c r="AM2034" s="131"/>
      <c r="AN2034" s="131"/>
      <c r="AO2034" s="131"/>
      <c r="AP2034" s="131"/>
      <c r="AQ2034" s="131"/>
      <c r="AR2034" s="131"/>
      <c r="AS2034" s="131"/>
      <c r="AT2034" s="131"/>
      <c r="AU2034" s="131"/>
      <c r="AV2034" s="131"/>
      <c r="AW2034" s="131"/>
      <c r="AX2034" s="131"/>
      <c r="AY2034" s="131"/>
      <c r="AZ2034" s="131"/>
      <c r="BA2034" s="131"/>
      <c r="BB2034" s="131"/>
      <c r="BC2034" s="131"/>
      <c r="BD2034" s="131"/>
      <c r="BE2034" s="131"/>
      <c r="BF2034" s="131"/>
      <c r="BG2034" s="131"/>
      <c r="BH2034" s="131"/>
      <c r="BI2034" s="131"/>
      <c r="BJ2034" s="131"/>
    </row>
    <row r="2035" spans="1:62" ht="12.75">
      <c r="A2035" s="131"/>
      <c r="B2035" s="131"/>
      <c r="C2035" s="131"/>
      <c r="D2035" s="131"/>
      <c r="E2035" s="131"/>
      <c r="F2035" s="131"/>
      <c r="G2035" s="131"/>
      <c r="H2035" s="131"/>
      <c r="I2035" s="131"/>
      <c r="J2035" s="131"/>
      <c r="K2035" s="131"/>
      <c r="L2035" s="131"/>
      <c r="M2035" s="131"/>
      <c r="N2035" s="131"/>
      <c r="O2035" s="131"/>
      <c r="P2035" s="131"/>
      <c r="Q2035" s="131"/>
      <c r="R2035" s="131"/>
      <c r="S2035" s="131"/>
      <c r="T2035" s="131"/>
      <c r="U2035" s="131"/>
      <c r="V2035" s="131"/>
      <c r="W2035" s="131"/>
      <c r="X2035" s="131"/>
      <c r="Y2035" s="131"/>
      <c r="Z2035" s="131"/>
      <c r="AA2035" s="131"/>
      <c r="AB2035" s="131"/>
      <c r="AC2035" s="131"/>
      <c r="AD2035" s="131"/>
      <c r="AE2035" s="131"/>
      <c r="AF2035" s="131"/>
      <c r="AG2035" s="131"/>
      <c r="AH2035" s="131"/>
      <c r="AI2035" s="131"/>
      <c r="AJ2035" s="131"/>
      <c r="AK2035" s="131"/>
      <c r="AL2035" s="131"/>
      <c r="AM2035" s="131"/>
      <c r="AN2035" s="131"/>
      <c r="AO2035" s="131"/>
      <c r="AP2035" s="131"/>
      <c r="AQ2035" s="131"/>
      <c r="AR2035" s="131"/>
      <c r="AS2035" s="131"/>
      <c r="AT2035" s="131"/>
      <c r="AU2035" s="131"/>
      <c r="AV2035" s="131"/>
      <c r="AW2035" s="131"/>
      <c r="AX2035" s="131"/>
      <c r="AY2035" s="131"/>
      <c r="AZ2035" s="131"/>
      <c r="BA2035" s="131"/>
      <c r="BB2035" s="131"/>
      <c r="BC2035" s="131"/>
      <c r="BD2035" s="131"/>
      <c r="BE2035" s="131"/>
      <c r="BF2035" s="131"/>
      <c r="BG2035" s="131"/>
      <c r="BH2035" s="131"/>
      <c r="BI2035" s="131"/>
      <c r="BJ2035" s="131"/>
    </row>
    <row r="2036" spans="1:62" ht="12.75">
      <c r="A2036" s="131"/>
      <c r="B2036" s="131"/>
      <c r="C2036" s="131"/>
      <c r="D2036" s="131"/>
      <c r="E2036" s="131"/>
      <c r="F2036" s="131"/>
      <c r="G2036" s="131"/>
      <c r="H2036" s="131"/>
      <c r="I2036" s="131"/>
      <c r="J2036" s="131"/>
      <c r="K2036" s="131"/>
      <c r="L2036" s="131"/>
      <c r="M2036" s="131"/>
      <c r="N2036" s="131"/>
      <c r="O2036" s="131"/>
      <c r="P2036" s="131"/>
      <c r="Q2036" s="131"/>
      <c r="R2036" s="131"/>
      <c r="S2036" s="131"/>
      <c r="T2036" s="131"/>
      <c r="U2036" s="131"/>
      <c r="V2036" s="131"/>
      <c r="W2036" s="131"/>
      <c r="X2036" s="131"/>
      <c r="Y2036" s="131"/>
      <c r="Z2036" s="131"/>
      <c r="AA2036" s="131"/>
      <c r="AB2036" s="131"/>
      <c r="AC2036" s="131"/>
      <c r="AD2036" s="131"/>
      <c r="AE2036" s="131"/>
      <c r="AF2036" s="131"/>
      <c r="AG2036" s="131"/>
      <c r="AH2036" s="131"/>
      <c r="AI2036" s="131"/>
      <c r="AJ2036" s="131"/>
      <c r="AK2036" s="131"/>
      <c r="AL2036" s="131"/>
      <c r="AM2036" s="131"/>
      <c r="AN2036" s="131"/>
      <c r="AO2036" s="131"/>
      <c r="AP2036" s="131"/>
      <c r="AQ2036" s="131"/>
      <c r="AR2036" s="131"/>
      <c r="AS2036" s="131"/>
      <c r="AT2036" s="131"/>
      <c r="AU2036" s="131"/>
      <c r="AV2036" s="131"/>
      <c r="AW2036" s="131"/>
      <c r="AX2036" s="131"/>
      <c r="AY2036" s="131"/>
      <c r="AZ2036" s="131"/>
      <c r="BA2036" s="131"/>
      <c r="BB2036" s="131"/>
      <c r="BC2036" s="131"/>
      <c r="BD2036" s="131"/>
      <c r="BE2036" s="131"/>
      <c r="BF2036" s="131"/>
      <c r="BG2036" s="131"/>
      <c r="BH2036" s="131"/>
      <c r="BI2036" s="131"/>
      <c r="BJ2036" s="131"/>
    </row>
    <row r="2037" spans="1:62" ht="12.75">
      <c r="A2037" s="131"/>
      <c r="B2037" s="131"/>
      <c r="C2037" s="131"/>
      <c r="D2037" s="131"/>
      <c r="E2037" s="131"/>
      <c r="F2037" s="131"/>
      <c r="G2037" s="131"/>
      <c r="H2037" s="131"/>
      <c r="I2037" s="131"/>
      <c r="J2037" s="131"/>
      <c r="K2037" s="131"/>
      <c r="L2037" s="131"/>
      <c r="M2037" s="131"/>
      <c r="N2037" s="131"/>
      <c r="O2037" s="131"/>
      <c r="P2037" s="131"/>
      <c r="Q2037" s="131"/>
      <c r="R2037" s="131"/>
      <c r="S2037" s="131"/>
      <c r="T2037" s="131"/>
      <c r="U2037" s="131"/>
      <c r="V2037" s="131"/>
      <c r="W2037" s="131"/>
      <c r="X2037" s="131"/>
      <c r="Y2037" s="131"/>
      <c r="Z2037" s="131"/>
      <c r="AA2037" s="131"/>
      <c r="AB2037" s="131"/>
      <c r="AC2037" s="131"/>
      <c r="AD2037" s="131"/>
      <c r="AE2037" s="131"/>
      <c r="AF2037" s="131"/>
      <c r="AG2037" s="131"/>
      <c r="AH2037" s="131"/>
      <c r="AI2037" s="131"/>
      <c r="AJ2037" s="131"/>
      <c r="AK2037" s="131"/>
      <c r="AL2037" s="131"/>
      <c r="AM2037" s="131"/>
      <c r="AN2037" s="131"/>
      <c r="AO2037" s="131"/>
      <c r="AP2037" s="131"/>
      <c r="AQ2037" s="131"/>
      <c r="AR2037" s="131"/>
      <c r="AS2037" s="131"/>
      <c r="AT2037" s="131"/>
      <c r="AU2037" s="131"/>
      <c r="AV2037" s="131"/>
      <c r="AW2037" s="131"/>
      <c r="AX2037" s="131"/>
      <c r="AY2037" s="131"/>
      <c r="AZ2037" s="131"/>
      <c r="BA2037" s="131"/>
      <c r="BB2037" s="131"/>
      <c r="BC2037" s="131"/>
      <c r="BD2037" s="131"/>
      <c r="BE2037" s="131"/>
      <c r="BF2037" s="131"/>
      <c r="BG2037" s="131"/>
      <c r="BH2037" s="131"/>
      <c r="BI2037" s="131"/>
      <c r="BJ2037" s="131"/>
    </row>
    <row r="2038" spans="1:62" ht="12.75">
      <c r="A2038" s="131"/>
      <c r="B2038" s="131"/>
      <c r="C2038" s="131"/>
      <c r="D2038" s="131"/>
      <c r="E2038" s="131"/>
      <c r="F2038" s="131"/>
      <c r="G2038" s="131"/>
      <c r="H2038" s="131"/>
      <c r="I2038" s="131"/>
      <c r="J2038" s="131"/>
      <c r="K2038" s="131"/>
      <c r="L2038" s="131"/>
      <c r="M2038" s="131"/>
      <c r="N2038" s="131"/>
      <c r="O2038" s="131"/>
      <c r="P2038" s="131"/>
      <c r="Q2038" s="131"/>
      <c r="R2038" s="131"/>
      <c r="S2038" s="131"/>
      <c r="T2038" s="131"/>
      <c r="U2038" s="131"/>
      <c r="V2038" s="131"/>
      <c r="W2038" s="131"/>
      <c r="X2038" s="131"/>
      <c r="Y2038" s="131"/>
      <c r="Z2038" s="131"/>
      <c r="AA2038" s="131"/>
      <c r="AB2038" s="131"/>
      <c r="AC2038" s="131"/>
      <c r="AD2038" s="131"/>
      <c r="AE2038" s="131"/>
      <c r="AF2038" s="131"/>
      <c r="AG2038" s="131"/>
      <c r="AH2038" s="131"/>
      <c r="AI2038" s="131"/>
      <c r="AJ2038" s="131"/>
      <c r="AK2038" s="131"/>
      <c r="AL2038" s="131"/>
      <c r="AM2038" s="131"/>
      <c r="AN2038" s="131"/>
      <c r="AO2038" s="131"/>
      <c r="AP2038" s="131"/>
      <c r="AQ2038" s="131"/>
      <c r="AR2038" s="131"/>
      <c r="AS2038" s="131"/>
      <c r="AT2038" s="131"/>
      <c r="AU2038" s="131"/>
      <c r="AV2038" s="131"/>
      <c r="AW2038" s="131"/>
      <c r="AX2038" s="131"/>
      <c r="AY2038" s="131"/>
      <c r="AZ2038" s="131"/>
      <c r="BA2038" s="131"/>
      <c r="BB2038" s="131"/>
      <c r="BC2038" s="131"/>
      <c r="BD2038" s="131"/>
      <c r="BE2038" s="131"/>
      <c r="BF2038" s="131"/>
      <c r="BG2038" s="131"/>
      <c r="BH2038" s="131"/>
      <c r="BI2038" s="131"/>
      <c r="BJ2038" s="131"/>
    </row>
    <row r="2039" spans="1:62" ht="12.75">
      <c r="A2039" s="131"/>
      <c r="B2039" s="131"/>
      <c r="C2039" s="131"/>
      <c r="D2039" s="131"/>
      <c r="E2039" s="131"/>
      <c r="F2039" s="131"/>
      <c r="G2039" s="131"/>
      <c r="H2039" s="131"/>
      <c r="I2039" s="131"/>
      <c r="J2039" s="131"/>
      <c r="K2039" s="131"/>
      <c r="L2039" s="131"/>
      <c r="M2039" s="131"/>
      <c r="N2039" s="131"/>
      <c r="O2039" s="131"/>
      <c r="P2039" s="131"/>
      <c r="Q2039" s="131"/>
      <c r="R2039" s="131"/>
      <c r="S2039" s="131"/>
      <c r="T2039" s="131"/>
      <c r="U2039" s="131"/>
      <c r="V2039" s="131"/>
      <c r="W2039" s="131"/>
      <c r="X2039" s="131"/>
      <c r="Y2039" s="131"/>
      <c r="Z2039" s="131"/>
      <c r="AA2039" s="131"/>
      <c r="AB2039" s="131"/>
      <c r="AC2039" s="131"/>
      <c r="AD2039" s="131"/>
      <c r="AE2039" s="131"/>
      <c r="AF2039" s="131"/>
      <c r="AG2039" s="131"/>
      <c r="AH2039" s="131"/>
      <c r="AI2039" s="131"/>
      <c r="AJ2039" s="131"/>
      <c r="AK2039" s="131"/>
      <c r="AL2039" s="131"/>
      <c r="AM2039" s="131"/>
      <c r="AN2039" s="131"/>
      <c r="AO2039" s="131"/>
      <c r="AP2039" s="131"/>
      <c r="AQ2039" s="131"/>
      <c r="AR2039" s="131"/>
      <c r="AS2039" s="131"/>
      <c r="AT2039" s="131"/>
      <c r="AU2039" s="131"/>
      <c r="AV2039" s="131"/>
      <c r="AW2039" s="131"/>
      <c r="AX2039" s="131"/>
      <c r="AY2039" s="131"/>
      <c r="AZ2039" s="131"/>
      <c r="BA2039" s="131"/>
      <c r="BB2039" s="131"/>
      <c r="BC2039" s="131"/>
      <c r="BD2039" s="131"/>
      <c r="BE2039" s="131"/>
      <c r="BF2039" s="131"/>
      <c r="BG2039" s="131"/>
      <c r="BH2039" s="131"/>
      <c r="BI2039" s="131"/>
      <c r="BJ2039" s="131"/>
    </row>
    <row r="2040" spans="1:62" ht="12.75">
      <c r="A2040" s="131"/>
      <c r="B2040" s="131"/>
      <c r="C2040" s="131"/>
      <c r="D2040" s="131"/>
      <c r="E2040" s="131"/>
      <c r="F2040" s="131"/>
      <c r="G2040" s="131"/>
      <c r="H2040" s="131"/>
      <c r="I2040" s="131"/>
      <c r="J2040" s="131"/>
      <c r="K2040" s="131"/>
      <c r="L2040" s="131"/>
      <c r="M2040" s="131"/>
      <c r="N2040" s="131"/>
      <c r="O2040" s="131"/>
      <c r="P2040" s="131"/>
      <c r="Q2040" s="131"/>
      <c r="R2040" s="131"/>
      <c r="S2040" s="131"/>
      <c r="T2040" s="131"/>
      <c r="U2040" s="131"/>
      <c r="V2040" s="131"/>
      <c r="W2040" s="131"/>
      <c r="X2040" s="131"/>
      <c r="Y2040" s="131"/>
      <c r="Z2040" s="131"/>
      <c r="AA2040" s="131"/>
      <c r="AB2040" s="131"/>
      <c r="AC2040" s="131"/>
      <c r="AD2040" s="131"/>
      <c r="AE2040" s="131"/>
      <c r="AF2040" s="131"/>
      <c r="AG2040" s="131"/>
      <c r="AH2040" s="131"/>
      <c r="AI2040" s="131"/>
      <c r="AJ2040" s="131"/>
      <c r="AK2040" s="131"/>
      <c r="AL2040" s="131"/>
      <c r="AM2040" s="131"/>
      <c r="AN2040" s="131"/>
      <c r="AO2040" s="131"/>
      <c r="AP2040" s="131"/>
      <c r="AQ2040" s="131"/>
      <c r="AR2040" s="131"/>
      <c r="AS2040" s="131"/>
      <c r="AT2040" s="131"/>
      <c r="AU2040" s="131"/>
      <c r="AV2040" s="131"/>
      <c r="AW2040" s="131"/>
      <c r="AX2040" s="131"/>
      <c r="AY2040" s="131"/>
      <c r="AZ2040" s="131"/>
      <c r="BA2040" s="131"/>
      <c r="BB2040" s="131"/>
      <c r="BC2040" s="131"/>
      <c r="BD2040" s="131"/>
      <c r="BE2040" s="131"/>
      <c r="BF2040" s="131"/>
      <c r="BG2040" s="131"/>
      <c r="BH2040" s="131"/>
      <c r="BI2040" s="131"/>
      <c r="BJ2040" s="131"/>
    </row>
    <row r="2041" spans="1:62" ht="12.75">
      <c r="A2041" s="131"/>
      <c r="B2041" s="131"/>
      <c r="C2041" s="131"/>
      <c r="D2041" s="131"/>
      <c r="E2041" s="131"/>
      <c r="F2041" s="131"/>
      <c r="G2041" s="131"/>
      <c r="H2041" s="131"/>
      <c r="I2041" s="131"/>
      <c r="J2041" s="131"/>
      <c r="K2041" s="131"/>
      <c r="L2041" s="131"/>
      <c r="M2041" s="131"/>
      <c r="N2041" s="131"/>
      <c r="O2041" s="131"/>
      <c r="P2041" s="131"/>
      <c r="Q2041" s="131"/>
      <c r="R2041" s="131"/>
      <c r="S2041" s="131"/>
      <c r="T2041" s="131"/>
      <c r="U2041" s="131"/>
      <c r="V2041" s="131"/>
      <c r="W2041" s="131"/>
      <c r="X2041" s="131"/>
      <c r="Y2041" s="131"/>
      <c r="Z2041" s="131"/>
      <c r="AA2041" s="131"/>
      <c r="AB2041" s="131"/>
      <c r="AC2041" s="131"/>
      <c r="AD2041" s="131"/>
      <c r="AE2041" s="131"/>
      <c r="AF2041" s="131"/>
      <c r="AG2041" s="131"/>
      <c r="AH2041" s="131"/>
      <c r="AI2041" s="131"/>
      <c r="AJ2041" s="131"/>
      <c r="AK2041" s="131"/>
      <c r="AL2041" s="131"/>
      <c r="AM2041" s="131"/>
      <c r="AN2041" s="131"/>
      <c r="AO2041" s="131"/>
      <c r="AP2041" s="131"/>
      <c r="AQ2041" s="131"/>
      <c r="AR2041" s="131"/>
      <c r="AS2041" s="131"/>
      <c r="AT2041" s="131"/>
      <c r="AU2041" s="131"/>
      <c r="AV2041" s="131"/>
      <c r="AW2041" s="131"/>
      <c r="AX2041" s="131"/>
      <c r="AY2041" s="131"/>
      <c r="AZ2041" s="131"/>
      <c r="BA2041" s="131"/>
      <c r="BB2041" s="131"/>
      <c r="BC2041" s="131"/>
      <c r="BD2041" s="131"/>
      <c r="BE2041" s="131"/>
      <c r="BF2041" s="131"/>
      <c r="BG2041" s="131"/>
      <c r="BH2041" s="131"/>
      <c r="BI2041" s="131"/>
      <c r="BJ2041" s="131"/>
    </row>
    <row r="2042" spans="1:62" ht="12.75">
      <c r="A2042" s="131"/>
      <c r="B2042" s="131"/>
      <c r="C2042" s="131"/>
      <c r="D2042" s="131"/>
      <c r="E2042" s="131"/>
      <c r="F2042" s="131"/>
      <c r="G2042" s="131"/>
      <c r="H2042" s="131"/>
      <c r="I2042" s="131"/>
      <c r="J2042" s="131"/>
      <c r="K2042" s="131"/>
      <c r="L2042" s="131"/>
      <c r="M2042" s="131"/>
      <c r="N2042" s="131"/>
      <c r="O2042" s="131"/>
      <c r="P2042" s="131"/>
      <c r="Q2042" s="131"/>
      <c r="R2042" s="131"/>
      <c r="S2042" s="131"/>
      <c r="T2042" s="131"/>
      <c r="U2042" s="131"/>
      <c r="V2042" s="131"/>
      <c r="W2042" s="131"/>
      <c r="X2042" s="131"/>
      <c r="Y2042" s="131"/>
      <c r="Z2042" s="131"/>
      <c r="AA2042" s="131"/>
      <c r="AB2042" s="131"/>
      <c r="AC2042" s="131"/>
      <c r="AD2042" s="131"/>
      <c r="AE2042" s="131"/>
      <c r="AF2042" s="131"/>
      <c r="AG2042" s="131"/>
      <c r="AH2042" s="131"/>
      <c r="AI2042" s="131"/>
      <c r="AJ2042" s="131"/>
      <c r="AK2042" s="131"/>
      <c r="AL2042" s="131"/>
      <c r="AM2042" s="131"/>
      <c r="AN2042" s="131"/>
      <c r="AO2042" s="131"/>
      <c r="AP2042" s="131"/>
      <c r="AQ2042" s="131"/>
      <c r="AR2042" s="131"/>
      <c r="AS2042" s="131"/>
      <c r="AT2042" s="131"/>
      <c r="AU2042" s="131"/>
      <c r="AV2042" s="131"/>
      <c r="AW2042" s="131"/>
      <c r="AX2042" s="131"/>
      <c r="AY2042" s="131"/>
      <c r="AZ2042" s="131"/>
      <c r="BA2042" s="131"/>
      <c r="BB2042" s="131"/>
      <c r="BC2042" s="131"/>
      <c r="BD2042" s="131"/>
      <c r="BE2042" s="131"/>
      <c r="BF2042" s="131"/>
      <c r="BG2042" s="131"/>
      <c r="BH2042" s="131"/>
      <c r="BI2042" s="131"/>
      <c r="BJ2042" s="131"/>
    </row>
    <row r="2043" spans="1:62" ht="12.75">
      <c r="A2043" s="131"/>
      <c r="B2043" s="131"/>
      <c r="C2043" s="131"/>
      <c r="D2043" s="131"/>
      <c r="E2043" s="131"/>
      <c r="F2043" s="131"/>
      <c r="G2043" s="131"/>
      <c r="H2043" s="131"/>
      <c r="I2043" s="131"/>
      <c r="J2043" s="131"/>
      <c r="K2043" s="131"/>
      <c r="L2043" s="131"/>
      <c r="M2043" s="131"/>
      <c r="N2043" s="131"/>
      <c r="O2043" s="131"/>
      <c r="P2043" s="131"/>
      <c r="Q2043" s="131"/>
      <c r="R2043" s="131"/>
      <c r="S2043" s="131"/>
      <c r="T2043" s="131"/>
      <c r="U2043" s="131"/>
      <c r="V2043" s="131"/>
      <c r="W2043" s="131"/>
      <c r="X2043" s="131"/>
      <c r="Y2043" s="131"/>
      <c r="Z2043" s="131"/>
      <c r="AA2043" s="131"/>
      <c r="AB2043" s="131"/>
      <c r="AC2043" s="131"/>
      <c r="AD2043" s="131"/>
      <c r="AE2043" s="131"/>
      <c r="AF2043" s="131"/>
      <c r="AG2043" s="131"/>
      <c r="AH2043" s="131"/>
      <c r="AI2043" s="131"/>
      <c r="AJ2043" s="131"/>
      <c r="AK2043" s="131"/>
      <c r="AL2043" s="131"/>
      <c r="AM2043" s="131"/>
      <c r="AN2043" s="131"/>
      <c r="AO2043" s="131"/>
      <c r="AP2043" s="131"/>
      <c r="AQ2043" s="131"/>
      <c r="AR2043" s="131"/>
      <c r="AS2043" s="131"/>
      <c r="AT2043" s="131"/>
      <c r="AU2043" s="131"/>
      <c r="AV2043" s="131"/>
      <c r="AW2043" s="131"/>
      <c r="AX2043" s="131"/>
      <c r="AY2043" s="131"/>
      <c r="AZ2043" s="131"/>
      <c r="BA2043" s="131"/>
      <c r="BB2043" s="131"/>
      <c r="BC2043" s="131"/>
      <c r="BD2043" s="131"/>
      <c r="BE2043" s="131"/>
      <c r="BF2043" s="131"/>
      <c r="BG2043" s="131"/>
      <c r="BH2043" s="131"/>
      <c r="BI2043" s="131"/>
      <c r="BJ2043" s="131"/>
    </row>
    <row r="2044" spans="1:62" ht="12.75">
      <c r="A2044" s="131"/>
      <c r="B2044" s="131"/>
      <c r="C2044" s="131"/>
      <c r="D2044" s="131"/>
      <c r="E2044" s="131"/>
      <c r="F2044" s="131"/>
      <c r="G2044" s="131"/>
      <c r="H2044" s="131"/>
      <c r="I2044" s="131"/>
      <c r="J2044" s="131"/>
      <c r="K2044" s="131"/>
      <c r="L2044" s="131"/>
      <c r="M2044" s="131"/>
      <c r="N2044" s="131"/>
      <c r="O2044" s="131"/>
      <c r="P2044" s="131"/>
      <c r="Q2044" s="131"/>
      <c r="R2044" s="131"/>
      <c r="S2044" s="131"/>
      <c r="T2044" s="131"/>
      <c r="U2044" s="131"/>
      <c r="V2044" s="131"/>
      <c r="W2044" s="131"/>
      <c r="X2044" s="131"/>
      <c r="Y2044" s="131"/>
      <c r="Z2044" s="131"/>
      <c r="AA2044" s="131"/>
      <c r="AB2044" s="131"/>
      <c r="AC2044" s="131"/>
      <c r="AD2044" s="131"/>
      <c r="AE2044" s="131"/>
      <c r="AF2044" s="131"/>
      <c r="AG2044" s="131"/>
      <c r="AH2044" s="131"/>
      <c r="AI2044" s="131"/>
      <c r="AJ2044" s="131"/>
      <c r="AK2044" s="131"/>
      <c r="AL2044" s="131"/>
      <c r="AM2044" s="131"/>
      <c r="AN2044" s="131"/>
      <c r="AO2044" s="131"/>
      <c r="AP2044" s="131"/>
      <c r="AQ2044" s="131"/>
      <c r="AR2044" s="131"/>
      <c r="AS2044" s="131"/>
      <c r="AT2044" s="131"/>
      <c r="AU2044" s="131"/>
      <c r="AV2044" s="131"/>
      <c r="AW2044" s="131"/>
      <c r="AX2044" s="131"/>
      <c r="AY2044" s="131"/>
      <c r="AZ2044" s="131"/>
      <c r="BA2044" s="131"/>
      <c r="BB2044" s="131"/>
      <c r="BC2044" s="131"/>
      <c r="BD2044" s="131"/>
      <c r="BE2044" s="131"/>
      <c r="BF2044" s="131"/>
      <c r="BG2044" s="131"/>
      <c r="BH2044" s="131"/>
      <c r="BI2044" s="131"/>
      <c r="BJ2044" s="131"/>
    </row>
    <row r="2045" spans="1:62" ht="12.75">
      <c r="A2045" s="131"/>
      <c r="B2045" s="131"/>
      <c r="C2045" s="131"/>
      <c r="D2045" s="131"/>
      <c r="E2045" s="131"/>
      <c r="F2045" s="131"/>
      <c r="G2045" s="131"/>
      <c r="H2045" s="131"/>
      <c r="I2045" s="131"/>
      <c r="J2045" s="131"/>
      <c r="K2045" s="131"/>
      <c r="L2045" s="131"/>
      <c r="M2045" s="131"/>
      <c r="N2045" s="131"/>
      <c r="O2045" s="131"/>
      <c r="P2045" s="131"/>
      <c r="Q2045" s="131"/>
      <c r="R2045" s="131"/>
      <c r="S2045" s="131"/>
      <c r="T2045" s="131"/>
      <c r="U2045" s="131"/>
      <c r="V2045" s="131"/>
      <c r="W2045" s="131"/>
      <c r="X2045" s="131"/>
      <c r="Y2045" s="131"/>
      <c r="Z2045" s="131"/>
      <c r="AA2045" s="131"/>
      <c r="AB2045" s="131"/>
      <c r="AC2045" s="131"/>
      <c r="AD2045" s="131"/>
      <c r="AE2045" s="131"/>
      <c r="AF2045" s="131"/>
      <c r="AG2045" s="131"/>
      <c r="AH2045" s="131"/>
      <c r="AI2045" s="131"/>
      <c r="AJ2045" s="131"/>
      <c r="AK2045" s="131"/>
      <c r="AL2045" s="131"/>
      <c r="AM2045" s="131"/>
      <c r="AN2045" s="131"/>
      <c r="AO2045" s="131"/>
      <c r="AP2045" s="131"/>
      <c r="AQ2045" s="131"/>
      <c r="AR2045" s="131"/>
      <c r="AS2045" s="131"/>
      <c r="AT2045" s="131"/>
      <c r="AU2045" s="131"/>
      <c r="AV2045" s="131"/>
      <c r="AW2045" s="131"/>
      <c r="AX2045" s="131"/>
      <c r="AY2045" s="131"/>
      <c r="AZ2045" s="131"/>
      <c r="BA2045" s="131"/>
      <c r="BB2045" s="131"/>
      <c r="BC2045" s="131"/>
      <c r="BD2045" s="131"/>
      <c r="BE2045" s="131"/>
      <c r="BF2045" s="131"/>
      <c r="BG2045" s="131"/>
      <c r="BH2045" s="131"/>
      <c r="BI2045" s="131"/>
      <c r="BJ2045" s="131"/>
    </row>
    <row r="2046" spans="1:62" ht="12.75">
      <c r="A2046" s="131"/>
      <c r="B2046" s="131"/>
      <c r="C2046" s="131"/>
      <c r="D2046" s="131"/>
      <c r="E2046" s="131"/>
      <c r="F2046" s="131"/>
      <c r="G2046" s="131"/>
      <c r="H2046" s="131"/>
      <c r="I2046" s="131"/>
      <c r="J2046" s="131"/>
      <c r="K2046" s="131"/>
      <c r="L2046" s="131"/>
      <c r="M2046" s="131"/>
      <c r="N2046" s="131"/>
      <c r="O2046" s="131"/>
      <c r="P2046" s="131"/>
      <c r="Q2046" s="131"/>
      <c r="R2046" s="131"/>
      <c r="S2046" s="131"/>
      <c r="T2046" s="131"/>
      <c r="U2046" s="131"/>
      <c r="V2046" s="131"/>
      <c r="W2046" s="131"/>
      <c r="X2046" s="131"/>
      <c r="Y2046" s="131"/>
      <c r="Z2046" s="131"/>
      <c r="AA2046" s="131"/>
      <c r="AB2046" s="131"/>
      <c r="AC2046" s="131"/>
      <c r="AD2046" s="131"/>
      <c r="AE2046" s="131"/>
      <c r="AF2046" s="131"/>
      <c r="AG2046" s="131"/>
      <c r="AH2046" s="131"/>
      <c r="AI2046" s="131"/>
      <c r="AJ2046" s="131"/>
      <c r="AK2046" s="131"/>
      <c r="AL2046" s="131"/>
      <c r="AM2046" s="131"/>
      <c r="AN2046" s="131"/>
      <c r="AO2046" s="131"/>
      <c r="AP2046" s="131"/>
      <c r="AQ2046" s="131"/>
      <c r="AR2046" s="131"/>
      <c r="AS2046" s="131"/>
      <c r="AT2046" s="131"/>
      <c r="AU2046" s="131"/>
      <c r="AV2046" s="131"/>
      <c r="AW2046" s="131"/>
      <c r="AX2046" s="131"/>
      <c r="AY2046" s="131"/>
      <c r="AZ2046" s="131"/>
      <c r="BA2046" s="131"/>
      <c r="BB2046" s="131"/>
      <c r="BC2046" s="131"/>
      <c r="BD2046" s="131"/>
      <c r="BE2046" s="131"/>
      <c r="BF2046" s="131"/>
      <c r="BG2046" s="131"/>
      <c r="BH2046" s="131"/>
      <c r="BI2046" s="131"/>
      <c r="BJ2046" s="131"/>
    </row>
    <row r="2047" spans="1:62" ht="12.75">
      <c r="A2047" s="131"/>
      <c r="B2047" s="131"/>
      <c r="C2047" s="131"/>
      <c r="D2047" s="131"/>
      <c r="E2047" s="131"/>
      <c r="F2047" s="131"/>
      <c r="G2047" s="131"/>
      <c r="H2047" s="131"/>
      <c r="I2047" s="131"/>
      <c r="J2047" s="131"/>
      <c r="K2047" s="131"/>
      <c r="L2047" s="131"/>
      <c r="M2047" s="131"/>
      <c r="N2047" s="131"/>
      <c r="O2047" s="131"/>
      <c r="P2047" s="131"/>
      <c r="Q2047" s="131"/>
      <c r="R2047" s="131"/>
      <c r="S2047" s="131"/>
      <c r="T2047" s="131"/>
      <c r="U2047" s="131"/>
      <c r="V2047" s="131"/>
      <c r="W2047" s="131"/>
      <c r="X2047" s="131"/>
      <c r="Y2047" s="131"/>
      <c r="Z2047" s="131"/>
      <c r="AA2047" s="131"/>
      <c r="AB2047" s="131"/>
      <c r="AC2047" s="131"/>
      <c r="AD2047" s="131"/>
      <c r="AE2047" s="131"/>
      <c r="AF2047" s="131"/>
      <c r="AG2047" s="131"/>
      <c r="AH2047" s="131"/>
      <c r="AI2047" s="131"/>
      <c r="AJ2047" s="131"/>
      <c r="AK2047" s="131"/>
      <c r="AL2047" s="131"/>
      <c r="AM2047" s="131"/>
      <c r="AN2047" s="131"/>
      <c r="AO2047" s="131"/>
      <c r="AP2047" s="131"/>
      <c r="AQ2047" s="131"/>
      <c r="AR2047" s="131"/>
      <c r="AS2047" s="131"/>
      <c r="AT2047" s="131"/>
      <c r="AU2047" s="131"/>
      <c r="AV2047" s="131"/>
      <c r="AW2047" s="131"/>
      <c r="AX2047" s="131"/>
      <c r="AY2047" s="131"/>
      <c r="AZ2047" s="131"/>
      <c r="BA2047" s="131"/>
      <c r="BB2047" s="131"/>
      <c r="BC2047" s="131"/>
      <c r="BD2047" s="131"/>
      <c r="BE2047" s="131"/>
      <c r="BF2047" s="131"/>
      <c r="BG2047" s="131"/>
      <c r="BH2047" s="131"/>
      <c r="BI2047" s="131"/>
      <c r="BJ2047" s="131"/>
    </row>
    <row r="2048" spans="1:62" ht="12.75">
      <c r="A2048" s="131"/>
      <c r="B2048" s="131"/>
      <c r="C2048" s="131"/>
      <c r="D2048" s="131"/>
      <c r="E2048" s="131"/>
      <c r="F2048" s="131"/>
      <c r="G2048" s="131"/>
      <c r="H2048" s="131"/>
      <c r="I2048" s="131"/>
      <c r="J2048" s="131"/>
      <c r="K2048" s="131"/>
      <c r="L2048" s="131"/>
      <c r="M2048" s="131"/>
      <c r="N2048" s="131"/>
      <c r="O2048" s="131"/>
      <c r="P2048" s="131"/>
      <c r="Q2048" s="131"/>
      <c r="R2048" s="131"/>
      <c r="S2048" s="131"/>
      <c r="T2048" s="131"/>
      <c r="U2048" s="131"/>
      <c r="V2048" s="131"/>
      <c r="W2048" s="131"/>
      <c r="X2048" s="131"/>
      <c r="Y2048" s="131"/>
      <c r="Z2048" s="131"/>
      <c r="AA2048" s="131"/>
      <c r="AB2048" s="131"/>
      <c r="AC2048" s="131"/>
      <c r="AD2048" s="131"/>
      <c r="AE2048" s="131"/>
      <c r="AF2048" s="131"/>
      <c r="AG2048" s="131"/>
      <c r="AH2048" s="131"/>
      <c r="AI2048" s="131"/>
      <c r="AJ2048" s="131"/>
      <c r="AK2048" s="131"/>
      <c r="AL2048" s="131"/>
      <c r="AM2048" s="131"/>
      <c r="AN2048" s="131"/>
      <c r="AO2048" s="131"/>
      <c r="AP2048" s="131"/>
      <c r="AQ2048" s="131"/>
      <c r="AR2048" s="131"/>
      <c r="AS2048" s="131"/>
      <c r="AT2048" s="131"/>
      <c r="AU2048" s="131"/>
      <c r="AV2048" s="131"/>
      <c r="AW2048" s="131"/>
      <c r="AX2048" s="131"/>
      <c r="AY2048" s="131"/>
      <c r="AZ2048" s="131"/>
      <c r="BA2048" s="131"/>
      <c r="BB2048" s="131"/>
      <c r="BC2048" s="131"/>
      <c r="BD2048" s="131"/>
      <c r="BE2048" s="131"/>
      <c r="BF2048" s="131"/>
      <c r="BG2048" s="131"/>
      <c r="BH2048" s="131"/>
      <c r="BI2048" s="131"/>
      <c r="BJ2048" s="131"/>
    </row>
    <row r="2049" spans="1:62" ht="12.75">
      <c r="A2049" s="131"/>
      <c r="B2049" s="131"/>
      <c r="C2049" s="131"/>
      <c r="D2049" s="131"/>
      <c r="E2049" s="131"/>
      <c r="F2049" s="131"/>
      <c r="G2049" s="131"/>
      <c r="H2049" s="131"/>
      <c r="I2049" s="131"/>
      <c r="J2049" s="131"/>
      <c r="K2049" s="131"/>
      <c r="L2049" s="131"/>
      <c r="M2049" s="131"/>
      <c r="N2049" s="131"/>
      <c r="O2049" s="131"/>
      <c r="P2049" s="131"/>
      <c r="Q2049" s="131"/>
      <c r="R2049" s="131"/>
      <c r="S2049" s="131"/>
      <c r="T2049" s="131"/>
      <c r="U2049" s="131"/>
      <c r="V2049" s="131"/>
      <c r="W2049" s="131"/>
      <c r="X2049" s="131"/>
      <c r="Y2049" s="131"/>
      <c r="Z2049" s="131"/>
      <c r="AA2049" s="131"/>
      <c r="AB2049" s="131"/>
      <c r="AC2049" s="131"/>
      <c r="AD2049" s="131"/>
      <c r="AE2049" s="131"/>
      <c r="AF2049" s="131"/>
      <c r="AG2049" s="131"/>
      <c r="AH2049" s="131"/>
      <c r="AI2049" s="131"/>
      <c r="AJ2049" s="131"/>
      <c r="AK2049" s="131"/>
      <c r="AL2049" s="131"/>
      <c r="AM2049" s="131"/>
      <c r="AN2049" s="131"/>
      <c r="AO2049" s="131"/>
      <c r="AP2049" s="131"/>
      <c r="AQ2049" s="131"/>
      <c r="AR2049" s="131"/>
      <c r="AS2049" s="131"/>
      <c r="AT2049" s="131"/>
      <c r="AU2049" s="131"/>
      <c r="AV2049" s="131"/>
      <c r="AW2049" s="131"/>
      <c r="AX2049" s="131"/>
      <c r="AY2049" s="131"/>
      <c r="AZ2049" s="131"/>
      <c r="BA2049" s="131"/>
      <c r="BB2049" s="131"/>
      <c r="BC2049" s="131"/>
      <c r="BD2049" s="131"/>
      <c r="BE2049" s="131"/>
      <c r="BF2049" s="131"/>
      <c r="BG2049" s="131"/>
      <c r="BH2049" s="131"/>
      <c r="BI2049" s="131"/>
      <c r="BJ2049" s="131"/>
    </row>
    <row r="2050" spans="1:62" ht="12.75">
      <c r="A2050" s="131"/>
      <c r="B2050" s="131"/>
      <c r="C2050" s="131"/>
      <c r="D2050" s="131"/>
      <c r="E2050" s="131"/>
      <c r="F2050" s="131"/>
      <c r="G2050" s="131"/>
      <c r="H2050" s="131"/>
      <c r="I2050" s="131"/>
      <c r="J2050" s="131"/>
      <c r="K2050" s="131"/>
      <c r="L2050" s="131"/>
      <c r="M2050" s="131"/>
      <c r="N2050" s="131"/>
      <c r="O2050" s="131"/>
      <c r="P2050" s="131"/>
      <c r="Q2050" s="131"/>
      <c r="R2050" s="131"/>
      <c r="S2050" s="131"/>
      <c r="T2050" s="131"/>
      <c r="U2050" s="131"/>
      <c r="V2050" s="131"/>
      <c r="W2050" s="131"/>
      <c r="X2050" s="131"/>
      <c r="Y2050" s="131"/>
      <c r="Z2050" s="131"/>
      <c r="AA2050" s="131"/>
      <c r="AB2050" s="131"/>
      <c r="AC2050" s="131"/>
      <c r="AD2050" s="131"/>
      <c r="AE2050" s="131"/>
      <c r="AF2050" s="131"/>
      <c r="AG2050" s="131"/>
      <c r="AH2050" s="131"/>
      <c r="AI2050" s="131"/>
      <c r="AJ2050" s="131"/>
      <c r="AK2050" s="131"/>
      <c r="AL2050" s="131"/>
      <c r="AM2050" s="131"/>
      <c r="AN2050" s="131"/>
      <c r="AO2050" s="131"/>
      <c r="AP2050" s="131"/>
      <c r="AQ2050" s="131"/>
      <c r="AR2050" s="131"/>
      <c r="AS2050" s="131"/>
      <c r="AT2050" s="131"/>
      <c r="AU2050" s="131"/>
      <c r="AV2050" s="131"/>
      <c r="AW2050" s="131"/>
      <c r="AX2050" s="131"/>
      <c r="AY2050" s="131"/>
      <c r="AZ2050" s="131"/>
      <c r="BA2050" s="131"/>
      <c r="BB2050" s="131"/>
      <c r="BC2050" s="131"/>
      <c r="BD2050" s="131"/>
      <c r="BE2050" s="131"/>
      <c r="BF2050" s="131"/>
      <c r="BG2050" s="131"/>
      <c r="BH2050" s="131"/>
      <c r="BI2050" s="131"/>
      <c r="BJ2050" s="131"/>
    </row>
    <row r="2051" spans="1:62" ht="12.75">
      <c r="A2051" s="131"/>
      <c r="B2051" s="131"/>
      <c r="C2051" s="131"/>
      <c r="D2051" s="131"/>
      <c r="E2051" s="131"/>
      <c r="F2051" s="131"/>
      <c r="G2051" s="131"/>
      <c r="H2051" s="131"/>
      <c r="I2051" s="131"/>
      <c r="J2051" s="131"/>
      <c r="K2051" s="131"/>
      <c r="L2051" s="131"/>
      <c r="M2051" s="131"/>
      <c r="N2051" s="131"/>
      <c r="O2051" s="131"/>
      <c r="P2051" s="131"/>
      <c r="Q2051" s="131"/>
      <c r="R2051" s="131"/>
      <c r="S2051" s="131"/>
      <c r="T2051" s="131"/>
      <c r="U2051" s="131"/>
      <c r="V2051" s="131"/>
      <c r="W2051" s="131"/>
      <c r="X2051" s="131"/>
      <c r="Y2051" s="131"/>
      <c r="Z2051" s="131"/>
      <c r="AA2051" s="131"/>
      <c r="AB2051" s="131"/>
      <c r="AC2051" s="131"/>
      <c r="AD2051" s="131"/>
      <c r="AE2051" s="131"/>
      <c r="AF2051" s="131"/>
      <c r="AG2051" s="131"/>
      <c r="AH2051" s="131"/>
      <c r="AI2051" s="131"/>
      <c r="AJ2051" s="131"/>
      <c r="AK2051" s="131"/>
      <c r="AL2051" s="131"/>
      <c r="AM2051" s="131"/>
      <c r="AN2051" s="131"/>
      <c r="AO2051" s="131"/>
      <c r="AP2051" s="131"/>
      <c r="AQ2051" s="131"/>
      <c r="AR2051" s="131"/>
      <c r="AS2051" s="131"/>
      <c r="AT2051" s="131"/>
      <c r="AU2051" s="131"/>
      <c r="AV2051" s="131"/>
      <c r="AW2051" s="131"/>
      <c r="AX2051" s="131"/>
      <c r="AY2051" s="131"/>
      <c r="AZ2051" s="131"/>
      <c r="BA2051" s="131"/>
      <c r="BB2051" s="131"/>
      <c r="BC2051" s="131"/>
      <c r="BD2051" s="131"/>
      <c r="BE2051" s="131"/>
      <c r="BF2051" s="131"/>
      <c r="BG2051" s="131"/>
      <c r="BH2051" s="131"/>
      <c r="BI2051" s="131"/>
      <c r="BJ2051" s="131"/>
    </row>
    <row r="2052" spans="1:62" ht="12.75">
      <c r="A2052" s="131"/>
      <c r="B2052" s="131"/>
      <c r="C2052" s="131"/>
      <c r="D2052" s="131"/>
      <c r="E2052" s="131"/>
      <c r="F2052" s="131"/>
      <c r="G2052" s="131"/>
      <c r="H2052" s="131"/>
      <c r="I2052" s="131"/>
      <c r="J2052" s="131"/>
      <c r="K2052" s="131"/>
      <c r="L2052" s="131"/>
      <c r="M2052" s="131"/>
      <c r="N2052" s="131"/>
      <c r="O2052" s="131"/>
      <c r="P2052" s="131"/>
      <c r="Q2052" s="131"/>
      <c r="R2052" s="131"/>
      <c r="S2052" s="131"/>
      <c r="T2052" s="131"/>
      <c r="U2052" s="131"/>
      <c r="V2052" s="131"/>
      <c r="W2052" s="131"/>
      <c r="X2052" s="131"/>
      <c r="Y2052" s="131"/>
      <c r="Z2052" s="131"/>
      <c r="AA2052" s="131"/>
      <c r="AB2052" s="131"/>
      <c r="AC2052" s="131"/>
      <c r="AD2052" s="131"/>
      <c r="AE2052" s="131"/>
      <c r="AF2052" s="131"/>
      <c r="AG2052" s="131"/>
      <c r="AH2052" s="131"/>
      <c r="AI2052" s="131"/>
      <c r="AJ2052" s="131"/>
      <c r="AK2052" s="131"/>
      <c r="AL2052" s="131"/>
      <c r="AM2052" s="131"/>
      <c r="AN2052" s="131"/>
      <c r="AO2052" s="131"/>
      <c r="AP2052" s="131"/>
      <c r="AQ2052" s="131"/>
      <c r="AR2052" s="131"/>
      <c r="AS2052" s="131"/>
      <c r="AT2052" s="131"/>
      <c r="AU2052" s="131"/>
      <c r="AV2052" s="131"/>
      <c r="AW2052" s="131"/>
      <c r="AX2052" s="131"/>
      <c r="AY2052" s="131"/>
      <c r="AZ2052" s="131"/>
      <c r="BA2052" s="131"/>
      <c r="BB2052" s="131"/>
      <c r="BC2052" s="131"/>
      <c r="BD2052" s="131"/>
      <c r="BE2052" s="131"/>
      <c r="BF2052" s="131"/>
      <c r="BG2052" s="131"/>
      <c r="BH2052" s="131"/>
      <c r="BI2052" s="131"/>
      <c r="BJ2052" s="131"/>
    </row>
    <row r="2053" spans="1:62" ht="12.75">
      <c r="A2053" s="131"/>
      <c r="B2053" s="131"/>
      <c r="C2053" s="131"/>
      <c r="D2053" s="131"/>
      <c r="E2053" s="131"/>
      <c r="F2053" s="131"/>
      <c r="G2053" s="131"/>
      <c r="H2053" s="131"/>
      <c r="I2053" s="131"/>
      <c r="J2053" s="131"/>
      <c r="K2053" s="131"/>
      <c r="L2053" s="131"/>
      <c r="M2053" s="131"/>
      <c r="N2053" s="131"/>
      <c r="O2053" s="131"/>
      <c r="P2053" s="131"/>
      <c r="Q2053" s="131"/>
      <c r="R2053" s="131"/>
      <c r="S2053" s="131"/>
      <c r="T2053" s="131"/>
      <c r="U2053" s="131"/>
      <c r="V2053" s="131"/>
      <c r="W2053" s="131"/>
      <c r="X2053" s="131"/>
      <c r="Y2053" s="131"/>
      <c r="Z2053" s="131"/>
      <c r="AA2053" s="131"/>
      <c r="AB2053" s="131"/>
      <c r="AC2053" s="131"/>
      <c r="AD2053" s="131"/>
      <c r="AE2053" s="131"/>
      <c r="AF2053" s="131"/>
      <c r="AG2053" s="131"/>
      <c r="AH2053" s="131"/>
      <c r="AI2053" s="131"/>
      <c r="AJ2053" s="131"/>
      <c r="AK2053" s="131"/>
      <c r="AL2053" s="131"/>
      <c r="AM2053" s="131"/>
      <c r="AN2053" s="131"/>
      <c r="AO2053" s="131"/>
      <c r="AP2053" s="131"/>
      <c r="AQ2053" s="131"/>
      <c r="AR2053" s="131"/>
      <c r="AS2053" s="131"/>
      <c r="AT2053" s="131"/>
      <c r="AU2053" s="131"/>
      <c r="AV2053" s="131"/>
      <c r="AW2053" s="131"/>
      <c r="AX2053" s="131"/>
      <c r="AY2053" s="131"/>
      <c r="AZ2053" s="131"/>
      <c r="BA2053" s="131"/>
      <c r="BB2053" s="131"/>
      <c r="BC2053" s="131"/>
      <c r="BD2053" s="131"/>
      <c r="BE2053" s="131"/>
      <c r="BF2053" s="131"/>
      <c r="BG2053" s="131"/>
      <c r="BH2053" s="131"/>
      <c r="BI2053" s="131"/>
      <c r="BJ2053" s="131"/>
    </row>
    <row r="2054" spans="1:62" ht="12.75">
      <c r="A2054" s="131"/>
      <c r="B2054" s="131"/>
      <c r="C2054" s="131"/>
      <c r="D2054" s="131"/>
      <c r="E2054" s="131"/>
      <c r="F2054" s="131"/>
      <c r="G2054" s="131"/>
      <c r="H2054" s="131"/>
      <c r="I2054" s="131"/>
      <c r="J2054" s="131"/>
      <c r="K2054" s="131"/>
      <c r="L2054" s="131"/>
      <c r="M2054" s="131"/>
      <c r="N2054" s="131"/>
      <c r="O2054" s="131"/>
      <c r="P2054" s="131"/>
      <c r="Q2054" s="131"/>
      <c r="R2054" s="131"/>
      <c r="S2054" s="131"/>
      <c r="T2054" s="131"/>
      <c r="U2054" s="131"/>
      <c r="V2054" s="131"/>
      <c r="W2054" s="131"/>
      <c r="X2054" s="131"/>
      <c r="Y2054" s="131"/>
      <c r="Z2054" s="131"/>
      <c r="AA2054" s="131"/>
      <c r="AB2054" s="131"/>
      <c r="AC2054" s="131"/>
      <c r="AD2054" s="131"/>
      <c r="AE2054" s="131"/>
      <c r="AF2054" s="131"/>
      <c r="AG2054" s="131"/>
      <c r="AH2054" s="131"/>
      <c r="AI2054" s="131"/>
      <c r="AJ2054" s="131"/>
      <c r="AK2054" s="131"/>
      <c r="AL2054" s="131"/>
      <c r="AM2054" s="131"/>
      <c r="AN2054" s="131"/>
      <c r="AO2054" s="131"/>
      <c r="AP2054" s="131"/>
      <c r="AQ2054" s="131"/>
      <c r="AR2054" s="131"/>
      <c r="AS2054" s="131"/>
      <c r="AT2054" s="131"/>
      <c r="AU2054" s="131"/>
      <c r="AV2054" s="131"/>
      <c r="AW2054" s="131"/>
      <c r="AX2054" s="131"/>
      <c r="AY2054" s="131"/>
      <c r="AZ2054" s="131"/>
      <c r="BA2054" s="131"/>
      <c r="BB2054" s="131"/>
      <c r="BC2054" s="131"/>
      <c r="BD2054" s="131"/>
      <c r="BE2054" s="131"/>
      <c r="BF2054" s="131"/>
      <c r="BG2054" s="131"/>
      <c r="BH2054" s="131"/>
      <c r="BI2054" s="131"/>
      <c r="BJ2054" s="131"/>
    </row>
    <row r="2055" spans="1:62" ht="12.75">
      <c r="A2055" s="131"/>
      <c r="B2055" s="131"/>
      <c r="C2055" s="131"/>
      <c r="D2055" s="131"/>
      <c r="E2055" s="131"/>
      <c r="F2055" s="131"/>
      <c r="G2055" s="131"/>
      <c r="H2055" s="131"/>
      <c r="I2055" s="131"/>
      <c r="J2055" s="131"/>
      <c r="K2055" s="131"/>
      <c r="L2055" s="131"/>
      <c r="M2055" s="131"/>
      <c r="N2055" s="131"/>
      <c r="O2055" s="131"/>
      <c r="P2055" s="131"/>
      <c r="Q2055" s="131"/>
      <c r="R2055" s="131"/>
      <c r="S2055" s="131"/>
      <c r="T2055" s="131"/>
      <c r="U2055" s="131"/>
      <c r="V2055" s="131"/>
      <c r="W2055" s="131"/>
      <c r="X2055" s="131"/>
      <c r="Y2055" s="131"/>
      <c r="Z2055" s="131"/>
      <c r="AA2055" s="131"/>
      <c r="AB2055" s="131"/>
      <c r="AC2055" s="131"/>
      <c r="AD2055" s="131"/>
      <c r="AE2055" s="131"/>
      <c r="AF2055" s="131"/>
      <c r="AG2055" s="131"/>
      <c r="AH2055" s="131"/>
      <c r="AI2055" s="131"/>
      <c r="AJ2055" s="131"/>
      <c r="AK2055" s="131"/>
      <c r="AL2055" s="131"/>
      <c r="AM2055" s="131"/>
      <c r="AN2055" s="131"/>
      <c r="AO2055" s="131"/>
      <c r="AP2055" s="131"/>
      <c r="AQ2055" s="131"/>
      <c r="AR2055" s="131"/>
      <c r="AS2055" s="131"/>
      <c r="AT2055" s="131"/>
      <c r="AU2055" s="131"/>
      <c r="AV2055" s="131"/>
      <c r="AW2055" s="131"/>
      <c r="AX2055" s="131"/>
      <c r="AY2055" s="131"/>
      <c r="AZ2055" s="131"/>
      <c r="BA2055" s="131"/>
      <c r="BB2055" s="131"/>
      <c r="BC2055" s="131"/>
      <c r="BD2055" s="131"/>
      <c r="BE2055" s="131"/>
      <c r="BF2055" s="131"/>
      <c r="BG2055" s="131"/>
      <c r="BH2055" s="131"/>
      <c r="BI2055" s="131"/>
      <c r="BJ2055" s="131"/>
    </row>
    <row r="2056" spans="1:62" ht="12.75">
      <c r="A2056" s="131"/>
      <c r="B2056" s="131"/>
      <c r="C2056" s="131"/>
      <c r="D2056" s="131"/>
      <c r="E2056" s="131"/>
      <c r="F2056" s="131"/>
      <c r="G2056" s="131"/>
      <c r="H2056" s="131"/>
      <c r="I2056" s="131"/>
      <c r="J2056" s="131"/>
      <c r="K2056" s="131"/>
      <c r="L2056" s="131"/>
      <c r="M2056" s="131"/>
      <c r="N2056" s="131"/>
      <c r="O2056" s="131"/>
      <c r="P2056" s="131"/>
      <c r="Q2056" s="131"/>
      <c r="R2056" s="131"/>
      <c r="S2056" s="131"/>
      <c r="T2056" s="131"/>
      <c r="U2056" s="131"/>
      <c r="V2056" s="131"/>
      <c r="W2056" s="131"/>
      <c r="X2056" s="131"/>
      <c r="Y2056" s="131"/>
      <c r="Z2056" s="131"/>
      <c r="AA2056" s="131"/>
      <c r="AB2056" s="131"/>
      <c r="AC2056" s="131"/>
      <c r="AD2056" s="131"/>
      <c r="AE2056" s="131"/>
      <c r="AF2056" s="131"/>
      <c r="AG2056" s="131"/>
      <c r="AH2056" s="131"/>
      <c r="AI2056" s="131"/>
      <c r="AJ2056" s="131"/>
      <c r="AK2056" s="131"/>
      <c r="AL2056" s="131"/>
      <c r="AM2056" s="131"/>
      <c r="AN2056" s="131"/>
      <c r="AO2056" s="131"/>
      <c r="AP2056" s="131"/>
      <c r="AQ2056" s="131"/>
      <c r="AR2056" s="131"/>
      <c r="AS2056" s="131"/>
      <c r="AT2056" s="131"/>
      <c r="AU2056" s="131"/>
      <c r="AV2056" s="131"/>
      <c r="AW2056" s="131"/>
      <c r="AX2056" s="131"/>
      <c r="AY2056" s="131"/>
      <c r="AZ2056" s="131"/>
      <c r="BA2056" s="131"/>
      <c r="BB2056" s="131"/>
      <c r="BC2056" s="131"/>
      <c r="BD2056" s="131"/>
      <c r="BE2056" s="131"/>
      <c r="BF2056" s="131"/>
      <c r="BG2056" s="131"/>
      <c r="BH2056" s="131"/>
      <c r="BI2056" s="131"/>
      <c r="BJ2056" s="131"/>
    </row>
    <row r="2057" spans="1:62" ht="12.75">
      <c r="A2057" s="131"/>
      <c r="B2057" s="131"/>
      <c r="C2057" s="131"/>
      <c r="D2057" s="131"/>
      <c r="E2057" s="131"/>
      <c r="F2057" s="131"/>
      <c r="G2057" s="131"/>
      <c r="H2057" s="131"/>
      <c r="I2057" s="131"/>
      <c r="J2057" s="131"/>
      <c r="K2057" s="131"/>
      <c r="L2057" s="131"/>
      <c r="M2057" s="131"/>
      <c r="N2057" s="131"/>
      <c r="O2057" s="131"/>
      <c r="P2057" s="131"/>
      <c r="Q2057" s="131"/>
      <c r="R2057" s="131"/>
      <c r="S2057" s="131"/>
      <c r="T2057" s="131"/>
      <c r="U2057" s="131"/>
      <c r="V2057" s="131"/>
      <c r="W2057" s="131"/>
      <c r="X2057" s="131"/>
      <c r="Y2057" s="131"/>
      <c r="Z2057" s="131"/>
      <c r="AA2057" s="131"/>
      <c r="AB2057" s="131"/>
      <c r="AC2057" s="131"/>
      <c r="AD2057" s="131"/>
      <c r="AE2057" s="131"/>
      <c r="AF2057" s="131"/>
      <c r="AG2057" s="131"/>
      <c r="AH2057" s="131"/>
      <c r="AI2057" s="131"/>
      <c r="AJ2057" s="131"/>
      <c r="AK2057" s="131"/>
      <c r="AL2057" s="131"/>
      <c r="AM2057" s="131"/>
      <c r="AN2057" s="131"/>
      <c r="AO2057" s="131"/>
      <c r="AP2057" s="131"/>
      <c r="AQ2057" s="131"/>
      <c r="AR2057" s="131"/>
      <c r="AS2057" s="131"/>
      <c r="AT2057" s="131"/>
      <c r="AU2057" s="131"/>
      <c r="AV2057" s="131"/>
      <c r="AW2057" s="131"/>
      <c r="AX2057" s="131"/>
      <c r="AY2057" s="131"/>
      <c r="AZ2057" s="131"/>
      <c r="BA2057" s="131"/>
      <c r="BB2057" s="131"/>
      <c r="BC2057" s="131"/>
      <c r="BD2057" s="131"/>
      <c r="BE2057" s="131"/>
      <c r="BF2057" s="131"/>
      <c r="BG2057" s="131"/>
      <c r="BH2057" s="131"/>
      <c r="BI2057" s="131"/>
      <c r="BJ2057" s="131"/>
    </row>
    <row r="2058" spans="1:62" ht="12.75">
      <c r="A2058" s="131"/>
      <c r="B2058" s="131"/>
      <c r="C2058" s="131"/>
      <c r="D2058" s="131"/>
      <c r="E2058" s="131"/>
      <c r="F2058" s="131"/>
      <c r="G2058" s="131"/>
      <c r="H2058" s="131"/>
      <c r="I2058" s="131"/>
      <c r="J2058" s="131"/>
      <c r="K2058" s="131"/>
      <c r="L2058" s="131"/>
      <c r="M2058" s="131"/>
      <c r="N2058" s="131"/>
      <c r="O2058" s="131"/>
      <c r="P2058" s="131"/>
      <c r="Q2058" s="131"/>
      <c r="R2058" s="131"/>
      <c r="S2058" s="131"/>
      <c r="T2058" s="131"/>
      <c r="U2058" s="131"/>
      <c r="V2058" s="131"/>
      <c r="W2058" s="131"/>
      <c r="X2058" s="131"/>
      <c r="Y2058" s="131"/>
      <c r="Z2058" s="131"/>
      <c r="AA2058" s="131"/>
      <c r="AB2058" s="131"/>
      <c r="AC2058" s="131"/>
      <c r="AD2058" s="131"/>
      <c r="AE2058" s="131"/>
      <c r="AF2058" s="131"/>
      <c r="AG2058" s="131"/>
      <c r="AH2058" s="131"/>
      <c r="AI2058" s="131"/>
      <c r="AJ2058" s="131"/>
      <c r="AK2058" s="131"/>
      <c r="AL2058" s="131"/>
      <c r="AM2058" s="131"/>
      <c r="AN2058" s="131"/>
      <c r="AO2058" s="131"/>
      <c r="AP2058" s="131"/>
      <c r="AQ2058" s="131"/>
      <c r="AR2058" s="131"/>
      <c r="AS2058" s="131"/>
      <c r="AT2058" s="131"/>
      <c r="AU2058" s="131"/>
      <c r="AV2058" s="131"/>
      <c r="AW2058" s="131"/>
      <c r="AX2058" s="131"/>
      <c r="AY2058" s="131"/>
      <c r="AZ2058" s="131"/>
      <c r="BA2058" s="131"/>
      <c r="BB2058" s="131"/>
      <c r="BC2058" s="131"/>
      <c r="BD2058" s="131"/>
      <c r="BE2058" s="131"/>
      <c r="BF2058" s="131"/>
      <c r="BG2058" s="131"/>
      <c r="BH2058" s="131"/>
      <c r="BI2058" s="131"/>
      <c r="BJ2058" s="131"/>
    </row>
    <row r="2059" spans="1:62" ht="12.75">
      <c r="A2059" s="131"/>
      <c r="B2059" s="131"/>
      <c r="C2059" s="131"/>
      <c r="D2059" s="131"/>
      <c r="E2059" s="131"/>
      <c r="F2059" s="131"/>
      <c r="G2059" s="131"/>
      <c r="H2059" s="131"/>
      <c r="I2059" s="131"/>
      <c r="J2059" s="131"/>
      <c r="K2059" s="131"/>
      <c r="L2059" s="131"/>
      <c r="M2059" s="131"/>
      <c r="N2059" s="131"/>
      <c r="O2059" s="131"/>
      <c r="P2059" s="131"/>
      <c r="Q2059" s="131"/>
      <c r="R2059" s="131"/>
      <c r="S2059" s="131"/>
      <c r="T2059" s="131"/>
      <c r="U2059" s="131"/>
      <c r="V2059" s="131"/>
      <c r="W2059" s="131"/>
      <c r="X2059" s="131"/>
      <c r="Y2059" s="131"/>
      <c r="Z2059" s="131"/>
      <c r="AA2059" s="131"/>
      <c r="AB2059" s="131"/>
      <c r="AC2059" s="131"/>
      <c r="AD2059" s="131"/>
      <c r="AE2059" s="131"/>
      <c r="AF2059" s="131"/>
      <c r="AG2059" s="131"/>
      <c r="AH2059" s="131"/>
      <c r="AI2059" s="131"/>
      <c r="AJ2059" s="131"/>
      <c r="AK2059" s="131"/>
      <c r="AL2059" s="131"/>
      <c r="AM2059" s="131"/>
      <c r="AN2059" s="131"/>
      <c r="AO2059" s="131"/>
      <c r="AP2059" s="131"/>
      <c r="AQ2059" s="131"/>
      <c r="AR2059" s="131"/>
      <c r="AS2059" s="131"/>
      <c r="AT2059" s="131"/>
      <c r="AU2059" s="131"/>
      <c r="AV2059" s="131"/>
      <c r="AW2059" s="131"/>
      <c r="AX2059" s="131"/>
      <c r="AY2059" s="131"/>
      <c r="AZ2059" s="131"/>
      <c r="BA2059" s="131"/>
      <c r="BB2059" s="131"/>
      <c r="BC2059" s="131"/>
      <c r="BD2059" s="131"/>
      <c r="BE2059" s="131"/>
      <c r="BF2059" s="131"/>
      <c r="BG2059" s="131"/>
      <c r="BH2059" s="131"/>
      <c r="BI2059" s="131"/>
      <c r="BJ2059" s="131"/>
    </row>
    <row r="2060" spans="1:62" ht="12.75">
      <c r="A2060" s="131"/>
      <c r="B2060" s="131"/>
      <c r="C2060" s="131"/>
      <c r="D2060" s="131"/>
      <c r="E2060" s="131"/>
      <c r="F2060" s="131"/>
      <c r="G2060" s="131"/>
      <c r="H2060" s="131"/>
      <c r="I2060" s="131"/>
      <c r="J2060" s="131"/>
      <c r="K2060" s="131"/>
      <c r="L2060" s="131"/>
      <c r="M2060" s="131"/>
      <c r="N2060" s="131"/>
      <c r="O2060" s="131"/>
      <c r="P2060" s="131"/>
      <c r="Q2060" s="131"/>
      <c r="R2060" s="131"/>
      <c r="S2060" s="131"/>
      <c r="T2060" s="131"/>
      <c r="U2060" s="131"/>
      <c r="V2060" s="131"/>
      <c r="W2060" s="131"/>
      <c r="X2060" s="131"/>
      <c r="Y2060" s="131"/>
      <c r="Z2060" s="131"/>
      <c r="AA2060" s="131"/>
      <c r="AB2060" s="131"/>
      <c r="AC2060" s="131"/>
      <c r="AD2060" s="131"/>
      <c r="AE2060" s="131"/>
      <c r="AF2060" s="131"/>
      <c r="AG2060" s="131"/>
      <c r="AH2060" s="131"/>
      <c r="AI2060" s="131"/>
      <c r="AJ2060" s="131"/>
      <c r="AK2060" s="131"/>
      <c r="AL2060" s="131"/>
      <c r="AM2060" s="131"/>
      <c r="AN2060" s="131"/>
      <c r="AO2060" s="131"/>
      <c r="AP2060" s="131"/>
      <c r="AQ2060" s="131"/>
      <c r="AR2060" s="131"/>
      <c r="AS2060" s="131"/>
      <c r="AT2060" s="131"/>
      <c r="AU2060" s="131"/>
      <c r="AV2060" s="131"/>
      <c r="AW2060" s="131"/>
      <c r="AX2060" s="131"/>
      <c r="AY2060" s="131"/>
      <c r="AZ2060" s="131"/>
      <c r="BA2060" s="131"/>
      <c r="BB2060" s="131"/>
      <c r="BC2060" s="131"/>
      <c r="BD2060" s="131"/>
      <c r="BE2060" s="131"/>
      <c r="BF2060" s="131"/>
      <c r="BG2060" s="131"/>
      <c r="BH2060" s="131"/>
      <c r="BI2060" s="131"/>
      <c r="BJ2060" s="131"/>
    </row>
    <row r="2061" spans="1:62" ht="12.75">
      <c r="A2061" s="131"/>
      <c r="B2061" s="131"/>
      <c r="C2061" s="131"/>
      <c r="D2061" s="131"/>
      <c r="E2061" s="131"/>
      <c r="F2061" s="131"/>
      <c r="G2061" s="131"/>
      <c r="H2061" s="131"/>
      <c r="I2061" s="131"/>
      <c r="J2061" s="131"/>
      <c r="K2061" s="131"/>
      <c r="L2061" s="131"/>
      <c r="M2061" s="131"/>
      <c r="N2061" s="131"/>
      <c r="O2061" s="131"/>
      <c r="P2061" s="131"/>
      <c r="Q2061" s="131"/>
      <c r="R2061" s="131"/>
      <c r="S2061" s="131"/>
      <c r="T2061" s="131"/>
      <c r="U2061" s="131"/>
      <c r="V2061" s="131"/>
      <c r="W2061" s="131"/>
      <c r="X2061" s="131"/>
      <c r="Y2061" s="131"/>
      <c r="Z2061" s="131"/>
      <c r="AA2061" s="131"/>
      <c r="AB2061" s="131"/>
      <c r="AC2061" s="131"/>
      <c r="AD2061" s="131"/>
      <c r="AE2061" s="131"/>
      <c r="AF2061" s="131"/>
      <c r="AG2061" s="131"/>
      <c r="AH2061" s="131"/>
      <c r="AI2061" s="131"/>
      <c r="AJ2061" s="131"/>
      <c r="AK2061" s="131"/>
      <c r="AL2061" s="131"/>
      <c r="AM2061" s="131"/>
      <c r="AN2061" s="131"/>
      <c r="AO2061" s="131"/>
      <c r="AP2061" s="131"/>
      <c r="AQ2061" s="131"/>
      <c r="AR2061" s="131"/>
      <c r="AS2061" s="131"/>
      <c r="AT2061" s="131"/>
      <c r="AU2061" s="131"/>
      <c r="AV2061" s="131"/>
      <c r="AW2061" s="131"/>
      <c r="AX2061" s="131"/>
      <c r="AY2061" s="131"/>
      <c r="AZ2061" s="131"/>
      <c r="BA2061" s="131"/>
      <c r="BB2061" s="131"/>
      <c r="BC2061" s="131"/>
      <c r="BD2061" s="131"/>
      <c r="BE2061" s="131"/>
      <c r="BF2061" s="131"/>
      <c r="BG2061" s="131"/>
      <c r="BH2061" s="131"/>
      <c r="BI2061" s="131"/>
      <c r="BJ2061" s="131"/>
    </row>
    <row r="2062" spans="1:62" ht="12.75">
      <c r="A2062" s="131"/>
      <c r="B2062" s="131"/>
      <c r="C2062" s="131"/>
      <c r="D2062" s="131"/>
      <c r="E2062" s="131"/>
      <c r="F2062" s="131"/>
      <c r="G2062" s="131"/>
      <c r="H2062" s="131"/>
      <c r="I2062" s="131"/>
      <c r="J2062" s="131"/>
      <c r="K2062" s="131"/>
      <c r="L2062" s="131"/>
      <c r="M2062" s="131"/>
      <c r="N2062" s="131"/>
      <c r="O2062" s="131"/>
      <c r="P2062" s="131"/>
      <c r="Q2062" s="131"/>
      <c r="R2062" s="131"/>
      <c r="S2062" s="131"/>
      <c r="T2062" s="131"/>
      <c r="U2062" s="131"/>
      <c r="V2062" s="131"/>
      <c r="W2062" s="131"/>
      <c r="X2062" s="131"/>
      <c r="Y2062" s="131"/>
      <c r="Z2062" s="131"/>
      <c r="AA2062" s="131"/>
      <c r="AB2062" s="131"/>
      <c r="AC2062" s="131"/>
      <c r="AD2062" s="131"/>
      <c r="AE2062" s="131"/>
      <c r="AF2062" s="131"/>
      <c r="AG2062" s="131"/>
      <c r="AH2062" s="131"/>
      <c r="AI2062" s="131"/>
      <c r="AJ2062" s="131"/>
      <c r="AK2062" s="131"/>
      <c r="AL2062" s="131"/>
      <c r="AM2062" s="131"/>
      <c r="AN2062" s="131"/>
      <c r="AO2062" s="131"/>
      <c r="AP2062" s="131"/>
      <c r="AQ2062" s="131"/>
      <c r="AR2062" s="131"/>
      <c r="AS2062" s="131"/>
      <c r="AT2062" s="131"/>
      <c r="AU2062" s="131"/>
      <c r="AV2062" s="131"/>
      <c r="AW2062" s="131"/>
      <c r="AX2062" s="131"/>
      <c r="AY2062" s="131"/>
      <c r="AZ2062" s="131"/>
      <c r="BA2062" s="131"/>
      <c r="BB2062" s="131"/>
      <c r="BC2062" s="131"/>
      <c r="BD2062" s="131"/>
      <c r="BE2062" s="131"/>
      <c r="BF2062" s="131"/>
      <c r="BG2062" s="131"/>
      <c r="BH2062" s="131"/>
      <c r="BI2062" s="131"/>
      <c r="BJ2062" s="131"/>
    </row>
    <row r="2063" spans="1:62" ht="12.75">
      <c r="A2063" s="131"/>
      <c r="B2063" s="131"/>
      <c r="C2063" s="131"/>
      <c r="D2063" s="131"/>
      <c r="E2063" s="131"/>
      <c r="F2063" s="131"/>
      <c r="G2063" s="131"/>
      <c r="H2063" s="131"/>
      <c r="I2063" s="131"/>
      <c r="J2063" s="131"/>
      <c r="K2063" s="131"/>
      <c r="L2063" s="131"/>
      <c r="M2063" s="131"/>
      <c r="N2063" s="131"/>
      <c r="O2063" s="131"/>
      <c r="P2063" s="131"/>
      <c r="Q2063" s="131"/>
      <c r="R2063" s="131"/>
      <c r="S2063" s="131"/>
      <c r="T2063" s="131"/>
      <c r="U2063" s="131"/>
      <c r="V2063" s="131"/>
      <c r="W2063" s="131"/>
      <c r="X2063" s="131"/>
      <c r="Y2063" s="131"/>
      <c r="Z2063" s="131"/>
      <c r="AA2063" s="131"/>
      <c r="AB2063" s="131"/>
      <c r="AC2063" s="131"/>
      <c r="AD2063" s="131"/>
      <c r="AE2063" s="131"/>
      <c r="AF2063" s="131"/>
      <c r="AG2063" s="131"/>
      <c r="AH2063" s="131"/>
      <c r="AI2063" s="131"/>
      <c r="AJ2063" s="131"/>
      <c r="AK2063" s="131"/>
      <c r="AL2063" s="131"/>
      <c r="AM2063" s="131"/>
      <c r="AN2063" s="131"/>
      <c r="AO2063" s="131"/>
      <c r="AP2063" s="131"/>
      <c r="AQ2063" s="131"/>
      <c r="AR2063" s="131"/>
      <c r="AS2063" s="131"/>
      <c r="AT2063" s="131"/>
      <c r="AU2063" s="131"/>
      <c r="AV2063" s="131"/>
      <c r="AW2063" s="131"/>
      <c r="AX2063" s="131"/>
      <c r="AY2063" s="131"/>
      <c r="AZ2063" s="131"/>
      <c r="BA2063" s="131"/>
      <c r="BB2063" s="131"/>
      <c r="BC2063" s="131"/>
      <c r="BD2063" s="131"/>
      <c r="BE2063" s="131"/>
      <c r="BF2063" s="131"/>
      <c r="BG2063" s="131"/>
      <c r="BH2063" s="131"/>
      <c r="BI2063" s="131"/>
      <c r="BJ2063" s="131"/>
    </row>
    <row r="2064" spans="1:62" ht="12.75">
      <c r="A2064" s="131"/>
      <c r="B2064" s="131"/>
      <c r="C2064" s="131"/>
      <c r="D2064" s="131"/>
      <c r="E2064" s="131"/>
      <c r="F2064" s="131"/>
      <c r="G2064" s="131"/>
      <c r="H2064" s="131"/>
      <c r="I2064" s="131"/>
      <c r="J2064" s="131"/>
      <c r="K2064" s="131"/>
      <c r="L2064" s="131"/>
      <c r="M2064" s="131"/>
      <c r="N2064" s="131"/>
      <c r="O2064" s="131"/>
      <c r="P2064" s="131"/>
      <c r="Q2064" s="131"/>
      <c r="R2064" s="131"/>
      <c r="S2064" s="131"/>
      <c r="T2064" s="131"/>
      <c r="U2064" s="131"/>
      <c r="V2064" s="131"/>
      <c r="W2064" s="131"/>
      <c r="X2064" s="131"/>
      <c r="Y2064" s="131"/>
      <c r="Z2064" s="131"/>
      <c r="AA2064" s="131"/>
      <c r="AB2064" s="131"/>
      <c r="AC2064" s="131"/>
      <c r="AD2064" s="131"/>
      <c r="AE2064" s="131"/>
      <c r="AF2064" s="131"/>
      <c r="AG2064" s="131"/>
      <c r="AH2064" s="131"/>
      <c r="AI2064" s="131"/>
      <c r="AJ2064" s="131"/>
      <c r="AK2064" s="131"/>
      <c r="AL2064" s="131"/>
      <c r="AM2064" s="131"/>
      <c r="AN2064" s="131"/>
      <c r="AO2064" s="131"/>
      <c r="AP2064" s="131"/>
      <c r="AQ2064" s="131"/>
      <c r="AR2064" s="131"/>
      <c r="AS2064" s="131"/>
      <c r="AT2064" s="131"/>
      <c r="AU2064" s="131"/>
      <c r="AV2064" s="131"/>
      <c r="AW2064" s="131"/>
      <c r="AX2064" s="131"/>
      <c r="AY2064" s="131"/>
      <c r="AZ2064" s="131"/>
      <c r="BA2064" s="131"/>
      <c r="BB2064" s="131"/>
      <c r="BC2064" s="131"/>
      <c r="BD2064" s="131"/>
      <c r="BE2064" s="131"/>
      <c r="BF2064" s="131"/>
      <c r="BG2064" s="131"/>
      <c r="BH2064" s="131"/>
      <c r="BI2064" s="131"/>
      <c r="BJ2064" s="131"/>
    </row>
    <row r="2065" spans="1:62" ht="12.75">
      <c r="A2065" s="131"/>
      <c r="B2065" s="131"/>
      <c r="C2065" s="131"/>
      <c r="D2065" s="131"/>
      <c r="E2065" s="131"/>
      <c r="F2065" s="131"/>
      <c r="G2065" s="131"/>
      <c r="H2065" s="131"/>
      <c r="I2065" s="131"/>
      <c r="J2065" s="131"/>
      <c r="K2065" s="131"/>
      <c r="L2065" s="131"/>
      <c r="M2065" s="131"/>
      <c r="N2065" s="131"/>
      <c r="O2065" s="131"/>
      <c r="P2065" s="131"/>
      <c r="Q2065" s="131"/>
      <c r="R2065" s="131"/>
      <c r="S2065" s="131"/>
      <c r="T2065" s="131"/>
      <c r="U2065" s="131"/>
      <c r="V2065" s="131"/>
      <c r="W2065" s="131"/>
      <c r="X2065" s="131"/>
      <c r="Y2065" s="131"/>
      <c r="Z2065" s="131"/>
      <c r="AA2065" s="131"/>
      <c r="AB2065" s="131"/>
      <c r="AC2065" s="131"/>
      <c r="AD2065" s="131"/>
      <c r="AE2065" s="131"/>
      <c r="AF2065" s="131"/>
      <c r="AG2065" s="131"/>
      <c r="AH2065" s="131"/>
      <c r="AI2065" s="131"/>
      <c r="AJ2065" s="131"/>
      <c r="AK2065" s="131"/>
      <c r="AL2065" s="131"/>
      <c r="AM2065" s="131"/>
      <c r="AN2065" s="131"/>
      <c r="AO2065" s="131"/>
      <c r="AP2065" s="131"/>
      <c r="AQ2065" s="131"/>
      <c r="AR2065" s="131"/>
      <c r="AS2065" s="131"/>
      <c r="AT2065" s="131"/>
      <c r="AU2065" s="131"/>
      <c r="AV2065" s="131"/>
      <c r="AW2065" s="131"/>
      <c r="AX2065" s="131"/>
      <c r="AY2065" s="131"/>
      <c r="AZ2065" s="131"/>
      <c r="BA2065" s="131"/>
      <c r="BB2065" s="131"/>
      <c r="BC2065" s="131"/>
      <c r="BD2065" s="131"/>
      <c r="BE2065" s="131"/>
      <c r="BF2065" s="131"/>
      <c r="BG2065" s="131"/>
      <c r="BH2065" s="131"/>
      <c r="BI2065" s="131"/>
      <c r="BJ2065" s="131"/>
    </row>
    <row r="2066" spans="1:62" ht="12.75">
      <c r="A2066" s="131"/>
      <c r="B2066" s="131"/>
      <c r="C2066" s="131"/>
      <c r="D2066" s="131"/>
      <c r="E2066" s="131"/>
      <c r="F2066" s="131"/>
      <c r="G2066" s="131"/>
      <c r="H2066" s="131"/>
      <c r="I2066" s="131"/>
      <c r="J2066" s="131"/>
      <c r="K2066" s="131"/>
      <c r="L2066" s="131"/>
      <c r="M2066" s="131"/>
      <c r="N2066" s="131"/>
      <c r="O2066" s="131"/>
      <c r="P2066" s="131"/>
      <c r="Q2066" s="131"/>
      <c r="R2066" s="131"/>
      <c r="S2066" s="131"/>
      <c r="T2066" s="131"/>
      <c r="U2066" s="131"/>
      <c r="V2066" s="131"/>
      <c r="W2066" s="131"/>
      <c r="X2066" s="131"/>
      <c r="Y2066" s="131"/>
      <c r="Z2066" s="131"/>
      <c r="AA2066" s="131"/>
      <c r="AB2066" s="131"/>
      <c r="AC2066" s="131"/>
      <c r="AD2066" s="131"/>
      <c r="AE2066" s="131"/>
      <c r="AF2066" s="131"/>
      <c r="AG2066" s="131"/>
      <c r="AH2066" s="131"/>
      <c r="AI2066" s="131"/>
      <c r="AJ2066" s="131"/>
      <c r="AK2066" s="131"/>
      <c r="AL2066" s="131"/>
      <c r="AM2066" s="131"/>
      <c r="AN2066" s="131"/>
      <c r="AO2066" s="131"/>
      <c r="AP2066" s="131"/>
      <c r="AQ2066" s="131"/>
      <c r="AR2066" s="131"/>
      <c r="AS2066" s="131"/>
      <c r="AT2066" s="131"/>
      <c r="AU2066" s="131"/>
      <c r="AV2066" s="131"/>
      <c r="AW2066" s="131"/>
      <c r="AX2066" s="131"/>
      <c r="AY2066" s="131"/>
      <c r="AZ2066" s="131"/>
      <c r="BA2066" s="131"/>
      <c r="BB2066" s="131"/>
      <c r="BC2066" s="131"/>
      <c r="BD2066" s="131"/>
      <c r="BE2066" s="131"/>
      <c r="BF2066" s="131"/>
      <c r="BG2066" s="131"/>
      <c r="BH2066" s="131"/>
      <c r="BI2066" s="131"/>
      <c r="BJ2066" s="131"/>
    </row>
    <row r="2067" spans="1:62" ht="12.75">
      <c r="A2067" s="131"/>
      <c r="B2067" s="131"/>
      <c r="C2067" s="131"/>
      <c r="D2067" s="131"/>
      <c r="E2067" s="131"/>
      <c r="F2067" s="131"/>
      <c r="G2067" s="131"/>
      <c r="H2067" s="131"/>
      <c r="I2067" s="131"/>
      <c r="J2067" s="131"/>
      <c r="K2067" s="131"/>
      <c r="L2067" s="131"/>
      <c r="M2067" s="131"/>
      <c r="N2067" s="131"/>
      <c r="O2067" s="131"/>
      <c r="P2067" s="131"/>
      <c r="Q2067" s="131"/>
      <c r="R2067" s="131"/>
      <c r="S2067" s="131"/>
      <c r="T2067" s="131"/>
      <c r="U2067" s="131"/>
      <c r="V2067" s="131"/>
      <c r="W2067" s="131"/>
      <c r="X2067" s="131"/>
      <c r="Y2067" s="131"/>
      <c r="Z2067" s="131"/>
      <c r="AA2067" s="131"/>
      <c r="AB2067" s="131"/>
      <c r="AC2067" s="131"/>
      <c r="AD2067" s="131"/>
      <c r="AE2067" s="131"/>
      <c r="AF2067" s="131"/>
      <c r="AG2067" s="131"/>
      <c r="AH2067" s="131"/>
      <c r="AI2067" s="131"/>
      <c r="AJ2067" s="131"/>
      <c r="AK2067" s="131"/>
      <c r="AL2067" s="131"/>
      <c r="AM2067" s="131"/>
      <c r="AN2067" s="131"/>
      <c r="AO2067" s="131"/>
      <c r="AP2067" s="131"/>
      <c r="AQ2067" s="131"/>
      <c r="AR2067" s="131"/>
      <c r="AS2067" s="131"/>
      <c r="AT2067" s="131"/>
      <c r="AU2067" s="131"/>
      <c r="AV2067" s="131"/>
      <c r="AW2067" s="131"/>
      <c r="AX2067" s="131"/>
      <c r="AY2067" s="131"/>
      <c r="AZ2067" s="131"/>
      <c r="BA2067" s="131"/>
      <c r="BB2067" s="131"/>
      <c r="BC2067" s="131"/>
      <c r="BD2067" s="131"/>
      <c r="BE2067" s="131"/>
      <c r="BF2067" s="131"/>
      <c r="BG2067" s="131"/>
      <c r="BH2067" s="131"/>
      <c r="BI2067" s="131"/>
      <c r="BJ2067" s="131"/>
    </row>
    <row r="2068" spans="1:62" ht="12.75">
      <c r="A2068" s="131"/>
      <c r="B2068" s="131"/>
      <c r="C2068" s="131"/>
      <c r="D2068" s="131"/>
      <c r="E2068" s="131"/>
      <c r="F2068" s="131"/>
      <c r="G2068" s="131"/>
      <c r="H2068" s="131"/>
      <c r="I2068" s="131"/>
      <c r="J2068" s="131"/>
      <c r="K2068" s="131"/>
      <c r="L2068" s="131"/>
      <c r="M2068" s="131"/>
      <c r="N2068" s="131"/>
      <c r="O2068" s="131"/>
      <c r="P2068" s="131"/>
      <c r="Q2068" s="131"/>
      <c r="R2068" s="131"/>
      <c r="S2068" s="131"/>
      <c r="T2068" s="131"/>
      <c r="U2068" s="131"/>
      <c r="V2068" s="131"/>
      <c r="W2068" s="131"/>
      <c r="X2068" s="131"/>
      <c r="Y2068" s="131"/>
      <c r="Z2068" s="131"/>
      <c r="AA2068" s="131"/>
      <c r="AB2068" s="131"/>
      <c r="AC2068" s="131"/>
      <c r="AD2068" s="131"/>
      <c r="AE2068" s="131"/>
      <c r="AF2068" s="131"/>
      <c r="AG2068" s="131"/>
      <c r="AH2068" s="131"/>
      <c r="AI2068" s="131"/>
      <c r="AJ2068" s="131"/>
      <c r="AK2068" s="131"/>
      <c r="AL2068" s="131"/>
      <c r="AM2068" s="131"/>
      <c r="AN2068" s="131"/>
      <c r="AO2068" s="131"/>
      <c r="AP2068" s="131"/>
      <c r="AQ2068" s="131"/>
      <c r="AR2068" s="131"/>
      <c r="AS2068" s="131"/>
      <c r="AT2068" s="131"/>
      <c r="AU2068" s="131"/>
      <c r="AV2068" s="131"/>
      <c r="AW2068" s="131"/>
      <c r="AX2068" s="131"/>
      <c r="AY2068" s="131"/>
      <c r="AZ2068" s="131"/>
      <c r="BA2068" s="131"/>
      <c r="BB2068" s="131"/>
      <c r="BC2068" s="131"/>
      <c r="BD2068" s="131"/>
      <c r="BE2068" s="131"/>
      <c r="BF2068" s="131"/>
      <c r="BG2068" s="131"/>
      <c r="BH2068" s="131"/>
      <c r="BI2068" s="131"/>
      <c r="BJ2068" s="131"/>
    </row>
    <row r="2069" spans="1:62" ht="12.75">
      <c r="A2069" s="131"/>
      <c r="B2069" s="131"/>
      <c r="C2069" s="131"/>
      <c r="D2069" s="131"/>
      <c r="E2069" s="131"/>
      <c r="F2069" s="131"/>
      <c r="G2069" s="131"/>
      <c r="H2069" s="131"/>
      <c r="I2069" s="131"/>
      <c r="J2069" s="131"/>
      <c r="K2069" s="131"/>
      <c r="L2069" s="131"/>
      <c r="M2069" s="131"/>
      <c r="N2069" s="131"/>
      <c r="O2069" s="131"/>
      <c r="P2069" s="131"/>
      <c r="Q2069" s="131"/>
      <c r="R2069" s="131"/>
      <c r="S2069" s="131"/>
      <c r="T2069" s="131"/>
      <c r="U2069" s="131"/>
      <c r="V2069" s="131"/>
      <c r="W2069" s="131"/>
      <c r="X2069" s="131"/>
      <c r="Y2069" s="131"/>
      <c r="Z2069" s="131"/>
      <c r="AA2069" s="131"/>
      <c r="AB2069" s="131"/>
      <c r="AC2069" s="131"/>
      <c r="AD2069" s="131"/>
      <c r="AE2069" s="131"/>
      <c r="AF2069" s="131"/>
      <c r="AG2069" s="131"/>
      <c r="AH2069" s="131"/>
      <c r="AI2069" s="131"/>
      <c r="AJ2069" s="131"/>
      <c r="AK2069" s="131"/>
      <c r="AL2069" s="131"/>
      <c r="AM2069" s="131"/>
      <c r="AN2069" s="131"/>
      <c r="AO2069" s="131"/>
      <c r="AP2069" s="131"/>
      <c r="AQ2069" s="131"/>
      <c r="AR2069" s="131"/>
      <c r="AS2069" s="131"/>
      <c r="AT2069" s="131"/>
      <c r="AU2069" s="131"/>
      <c r="AV2069" s="131"/>
      <c r="AW2069" s="131"/>
      <c r="AX2069" s="131"/>
      <c r="AY2069" s="131"/>
      <c r="AZ2069" s="131"/>
      <c r="BA2069" s="131"/>
      <c r="BB2069" s="131"/>
      <c r="BC2069" s="131"/>
      <c r="BD2069" s="131"/>
      <c r="BE2069" s="131"/>
      <c r="BF2069" s="131"/>
      <c r="BG2069" s="131"/>
      <c r="BH2069" s="131"/>
      <c r="BI2069" s="131"/>
      <c r="BJ2069" s="131"/>
    </row>
    <row r="2070" spans="1:62" ht="12.75">
      <c r="A2070" s="131"/>
      <c r="B2070" s="131"/>
      <c r="C2070" s="131"/>
      <c r="D2070" s="131"/>
      <c r="E2070" s="131"/>
      <c r="F2070" s="131"/>
      <c r="G2070" s="131"/>
      <c r="H2070" s="131"/>
      <c r="I2070" s="131"/>
      <c r="J2070" s="131"/>
      <c r="K2070" s="131"/>
      <c r="L2070" s="131"/>
      <c r="M2070" s="131"/>
      <c r="N2070" s="131"/>
      <c r="O2070" s="131"/>
      <c r="P2070" s="131"/>
      <c r="Q2070" s="131"/>
      <c r="R2070" s="131"/>
      <c r="S2070" s="131"/>
      <c r="T2070" s="131"/>
      <c r="U2070" s="131"/>
      <c r="V2070" s="131"/>
      <c r="W2070" s="131"/>
      <c r="X2070" s="131"/>
      <c r="Y2070" s="131"/>
      <c r="Z2070" s="131"/>
      <c r="AA2070" s="131"/>
      <c r="AB2070" s="131"/>
      <c r="AC2070" s="131"/>
      <c r="AD2070" s="131"/>
      <c r="AE2070" s="131"/>
      <c r="AF2070" s="131"/>
      <c r="AG2070" s="131"/>
      <c r="AH2070" s="131"/>
      <c r="AI2070" s="131"/>
      <c r="AJ2070" s="131"/>
      <c r="AK2070" s="131"/>
      <c r="AL2070" s="131"/>
      <c r="AM2070" s="131"/>
      <c r="AN2070" s="131"/>
      <c r="AO2070" s="131"/>
      <c r="AP2070" s="131"/>
      <c r="AQ2070" s="131"/>
      <c r="AR2070" s="131"/>
      <c r="AS2070" s="131"/>
      <c r="AT2070" s="131"/>
      <c r="AU2070" s="131"/>
      <c r="AV2070" s="131"/>
      <c r="AW2070" s="131"/>
      <c r="AX2070" s="131"/>
      <c r="AY2070" s="131"/>
      <c r="AZ2070" s="131"/>
      <c r="BA2070" s="131"/>
      <c r="BB2070" s="131"/>
      <c r="BC2070" s="131"/>
      <c r="BD2070" s="131"/>
      <c r="BE2070" s="131"/>
      <c r="BF2070" s="131"/>
      <c r="BG2070" s="131"/>
      <c r="BH2070" s="131"/>
      <c r="BI2070" s="131"/>
      <c r="BJ2070" s="131"/>
    </row>
    <row r="2071" spans="1:62" ht="12.75">
      <c r="A2071" s="131"/>
      <c r="B2071" s="131"/>
      <c r="C2071" s="131"/>
      <c r="D2071" s="131"/>
      <c r="E2071" s="131"/>
      <c r="F2071" s="131"/>
      <c r="G2071" s="131"/>
      <c r="H2071" s="131"/>
      <c r="I2071" s="131"/>
      <c r="J2071" s="131"/>
      <c r="K2071" s="131"/>
      <c r="L2071" s="131"/>
      <c r="M2071" s="131"/>
      <c r="N2071" s="131"/>
      <c r="O2071" s="131"/>
      <c r="P2071" s="131"/>
      <c r="Q2071" s="131"/>
      <c r="R2071" s="131"/>
      <c r="S2071" s="131"/>
      <c r="T2071" s="131"/>
      <c r="U2071" s="131"/>
      <c r="V2071" s="131"/>
      <c r="W2071" s="131"/>
      <c r="X2071" s="131"/>
      <c r="Y2071" s="131"/>
      <c r="Z2071" s="131"/>
      <c r="AA2071" s="131"/>
      <c r="AB2071" s="131"/>
      <c r="AC2071" s="131"/>
      <c r="AD2071" s="131"/>
      <c r="AE2071" s="131"/>
      <c r="AF2071" s="131"/>
      <c r="AG2071" s="131"/>
      <c r="AH2071" s="131"/>
      <c r="AI2071" s="131"/>
      <c r="AJ2071" s="131"/>
      <c r="AK2071" s="131"/>
      <c r="AL2071" s="131"/>
      <c r="AM2071" s="131"/>
      <c r="AN2071" s="131"/>
      <c r="AO2071" s="131"/>
      <c r="AP2071" s="131"/>
      <c r="AQ2071" s="131"/>
      <c r="AR2071" s="131"/>
      <c r="AS2071" s="131"/>
      <c r="AT2071" s="131"/>
      <c r="AU2071" s="131"/>
      <c r="AV2071" s="131"/>
      <c r="AW2071" s="131"/>
      <c r="AX2071" s="131"/>
      <c r="AY2071" s="131"/>
      <c r="AZ2071" s="131"/>
      <c r="BA2071" s="131"/>
      <c r="BB2071" s="131"/>
      <c r="BC2071" s="131"/>
      <c r="BD2071" s="131"/>
      <c r="BE2071" s="131"/>
      <c r="BF2071" s="131"/>
      <c r="BG2071" s="131"/>
      <c r="BH2071" s="131"/>
      <c r="BI2071" s="131"/>
      <c r="BJ2071" s="131"/>
    </row>
    <row r="2072" spans="1:62" ht="12.75">
      <c r="A2072" s="131"/>
      <c r="B2072" s="131"/>
      <c r="C2072" s="131"/>
      <c r="D2072" s="131"/>
      <c r="E2072" s="131"/>
      <c r="F2072" s="131"/>
      <c r="G2072" s="131"/>
      <c r="H2072" s="131"/>
      <c r="I2072" s="131"/>
      <c r="J2072" s="131"/>
      <c r="K2072" s="131"/>
      <c r="L2072" s="131"/>
      <c r="M2072" s="131"/>
      <c r="N2072" s="131"/>
      <c r="O2072" s="131"/>
      <c r="P2072" s="131"/>
      <c r="Q2072" s="131"/>
      <c r="R2072" s="131"/>
      <c r="S2072" s="131"/>
      <c r="T2072" s="131"/>
      <c r="U2072" s="131"/>
      <c r="V2072" s="131"/>
      <c r="W2072" s="131"/>
      <c r="X2072" s="131"/>
      <c r="Y2072" s="131"/>
      <c r="Z2072" s="131"/>
      <c r="AA2072" s="131"/>
      <c r="AB2072" s="131"/>
      <c r="AC2072" s="131"/>
      <c r="AD2072" s="131"/>
      <c r="AE2072" s="131"/>
      <c r="AF2072" s="131"/>
      <c r="AG2072" s="131"/>
      <c r="AH2072" s="131"/>
      <c r="AI2072" s="131"/>
      <c r="AJ2072" s="131"/>
      <c r="AK2072" s="131"/>
      <c r="AL2072" s="131"/>
      <c r="AM2072" s="131"/>
      <c r="AN2072" s="131"/>
      <c r="AO2072" s="131"/>
      <c r="AP2072" s="131"/>
      <c r="AQ2072" s="131"/>
      <c r="AR2072" s="131"/>
      <c r="AS2072" s="131"/>
      <c r="AT2072" s="131"/>
      <c r="AU2072" s="131"/>
      <c r="AV2072" s="131"/>
      <c r="AW2072" s="131"/>
      <c r="AX2072" s="131"/>
      <c r="AY2072" s="131"/>
      <c r="AZ2072" s="131"/>
      <c r="BA2072" s="131"/>
      <c r="BB2072" s="131"/>
      <c r="BC2072" s="131"/>
      <c r="BD2072" s="131"/>
      <c r="BE2072" s="131"/>
      <c r="BF2072" s="131"/>
      <c r="BG2072" s="131"/>
      <c r="BH2072" s="131"/>
      <c r="BI2072" s="131"/>
      <c r="BJ2072" s="131"/>
    </row>
    <row r="2073" spans="1:62" ht="12.75">
      <c r="A2073" s="131"/>
      <c r="B2073" s="131"/>
      <c r="C2073" s="131"/>
      <c r="D2073" s="131"/>
      <c r="E2073" s="131"/>
      <c r="F2073" s="131"/>
      <c r="G2073" s="131"/>
      <c r="H2073" s="131"/>
      <c r="I2073" s="131"/>
      <c r="J2073" s="131"/>
      <c r="K2073" s="131"/>
      <c r="L2073" s="131"/>
      <c r="M2073" s="131"/>
      <c r="N2073" s="131"/>
      <c r="O2073" s="131"/>
      <c r="P2073" s="131"/>
      <c r="Q2073" s="131"/>
      <c r="R2073" s="131"/>
      <c r="S2073" s="131"/>
      <c r="T2073" s="131"/>
      <c r="U2073" s="131"/>
      <c r="V2073" s="131"/>
      <c r="W2073" s="131"/>
      <c r="X2073" s="131"/>
      <c r="Y2073" s="131"/>
      <c r="Z2073" s="131"/>
      <c r="AA2073" s="131"/>
      <c r="AB2073" s="131"/>
      <c r="AC2073" s="131"/>
      <c r="AD2073" s="131"/>
      <c r="AE2073" s="131"/>
      <c r="AF2073" s="131"/>
      <c r="AG2073" s="131"/>
      <c r="AH2073" s="131"/>
      <c r="AI2073" s="131"/>
      <c r="AJ2073" s="131"/>
      <c r="AK2073" s="131"/>
      <c r="AL2073" s="131"/>
      <c r="AM2073" s="131"/>
      <c r="AN2073" s="131"/>
      <c r="AO2073" s="131"/>
      <c r="AP2073" s="131"/>
      <c r="AQ2073" s="131"/>
      <c r="AR2073" s="131"/>
      <c r="AS2073" s="131"/>
      <c r="AT2073" s="131"/>
      <c r="AU2073" s="131"/>
      <c r="AV2073" s="131"/>
      <c r="AW2073" s="131"/>
      <c r="AX2073" s="131"/>
      <c r="AY2073" s="131"/>
      <c r="AZ2073" s="131"/>
      <c r="BA2073" s="131"/>
      <c r="BB2073" s="131"/>
      <c r="BC2073" s="131"/>
      <c r="BD2073" s="131"/>
      <c r="BE2073" s="131"/>
      <c r="BF2073" s="131"/>
      <c r="BG2073" s="131"/>
      <c r="BH2073" s="131"/>
      <c r="BI2073" s="131"/>
      <c r="BJ2073" s="131"/>
    </row>
    <row r="2074" spans="1:62" ht="12.75">
      <c r="A2074" s="131"/>
      <c r="B2074" s="131"/>
      <c r="C2074" s="131"/>
      <c r="D2074" s="131"/>
      <c r="E2074" s="131"/>
      <c r="F2074" s="131"/>
      <c r="G2074" s="131"/>
      <c r="H2074" s="131"/>
      <c r="I2074" s="131"/>
      <c r="J2074" s="131"/>
      <c r="K2074" s="131"/>
      <c r="L2074" s="131"/>
      <c r="M2074" s="131"/>
      <c r="N2074" s="131"/>
      <c r="O2074" s="131"/>
      <c r="P2074" s="131"/>
      <c r="Q2074" s="131"/>
      <c r="R2074" s="131"/>
      <c r="S2074" s="131"/>
      <c r="T2074" s="131"/>
      <c r="U2074" s="131"/>
      <c r="V2074" s="131"/>
      <c r="W2074" s="131"/>
      <c r="X2074" s="131"/>
      <c r="Y2074" s="131"/>
      <c r="Z2074" s="131"/>
      <c r="AA2074" s="131"/>
      <c r="AB2074" s="131"/>
      <c r="AC2074" s="131"/>
      <c r="AD2074" s="131"/>
      <c r="AE2074" s="131"/>
      <c r="AF2074" s="131"/>
      <c r="AG2074" s="131"/>
      <c r="AH2074" s="131"/>
      <c r="AI2074" s="131"/>
      <c r="AJ2074" s="131"/>
      <c r="AK2074" s="131"/>
      <c r="AL2074" s="131"/>
      <c r="AM2074" s="131"/>
      <c r="AN2074" s="131"/>
      <c r="AO2074" s="131"/>
      <c r="AP2074" s="131"/>
      <c r="AQ2074" s="131"/>
      <c r="AR2074" s="131"/>
      <c r="AS2074" s="131"/>
      <c r="AT2074" s="131"/>
      <c r="AU2074" s="131"/>
      <c r="AV2074" s="131"/>
      <c r="AW2074" s="131"/>
      <c r="AX2074" s="131"/>
      <c r="AY2074" s="131"/>
      <c r="AZ2074" s="131"/>
      <c r="BA2074" s="131"/>
      <c r="BB2074" s="131"/>
      <c r="BC2074" s="131"/>
      <c r="BD2074" s="131"/>
      <c r="BE2074" s="131"/>
      <c r="BF2074" s="131"/>
      <c r="BG2074" s="131"/>
      <c r="BH2074" s="131"/>
      <c r="BI2074" s="131"/>
      <c r="BJ2074" s="131"/>
    </row>
    <row r="2075" spans="1:62" ht="12.75">
      <c r="A2075" s="131"/>
      <c r="B2075" s="131"/>
      <c r="C2075" s="131"/>
      <c r="D2075" s="131"/>
      <c r="E2075" s="131"/>
      <c r="F2075" s="131"/>
      <c r="G2075" s="131"/>
      <c r="H2075" s="131"/>
      <c r="I2075" s="131"/>
      <c r="J2075" s="131"/>
      <c r="K2075" s="131"/>
      <c r="L2075" s="131"/>
      <c r="M2075" s="131"/>
      <c r="N2075" s="131"/>
      <c r="O2075" s="131"/>
      <c r="P2075" s="131"/>
      <c r="Q2075" s="131"/>
      <c r="R2075" s="131"/>
      <c r="S2075" s="131"/>
      <c r="T2075" s="131"/>
      <c r="U2075" s="131"/>
      <c r="V2075" s="131"/>
      <c r="W2075" s="131"/>
      <c r="X2075" s="131"/>
      <c r="Y2075" s="131"/>
      <c r="Z2075" s="131"/>
      <c r="AA2075" s="131"/>
      <c r="AB2075" s="131"/>
      <c r="AC2075" s="131"/>
      <c r="AD2075" s="131"/>
      <c r="AE2075" s="131"/>
      <c r="AF2075" s="131"/>
      <c r="AG2075" s="131"/>
      <c r="AH2075" s="131"/>
      <c r="AI2075" s="131"/>
      <c r="AJ2075" s="131"/>
      <c r="AK2075" s="131"/>
      <c r="AL2075" s="131"/>
      <c r="AM2075" s="131"/>
      <c r="AN2075" s="131"/>
      <c r="AO2075" s="131"/>
      <c r="AP2075" s="131"/>
      <c r="AQ2075" s="131"/>
      <c r="AR2075" s="131"/>
      <c r="AS2075" s="131"/>
      <c r="AT2075" s="131"/>
      <c r="AU2075" s="131"/>
      <c r="AV2075" s="131"/>
      <c r="AW2075" s="131"/>
      <c r="AX2075" s="131"/>
      <c r="AY2075" s="131"/>
      <c r="AZ2075" s="131"/>
      <c r="BA2075" s="131"/>
      <c r="BB2075" s="131"/>
      <c r="BC2075" s="131"/>
      <c r="BD2075" s="131"/>
      <c r="BE2075" s="131"/>
      <c r="BF2075" s="131"/>
      <c r="BG2075" s="131"/>
      <c r="BH2075" s="131"/>
      <c r="BI2075" s="131"/>
      <c r="BJ2075" s="131"/>
    </row>
    <row r="2076" spans="1:62" ht="12.75">
      <c r="A2076" s="131"/>
      <c r="B2076" s="131"/>
      <c r="C2076" s="131"/>
      <c r="D2076" s="131"/>
      <c r="E2076" s="131"/>
      <c r="F2076" s="131"/>
      <c r="G2076" s="131"/>
      <c r="H2076" s="131"/>
      <c r="I2076" s="131"/>
      <c r="J2076" s="131"/>
      <c r="K2076" s="131"/>
      <c r="L2076" s="131"/>
      <c r="M2076" s="131"/>
      <c r="N2076" s="131"/>
      <c r="O2076" s="131"/>
      <c r="P2076" s="131"/>
      <c r="Q2076" s="131"/>
      <c r="R2076" s="131"/>
      <c r="S2076" s="131"/>
      <c r="T2076" s="131"/>
      <c r="U2076" s="131"/>
      <c r="V2076" s="131"/>
      <c r="W2076" s="131"/>
      <c r="X2076" s="131"/>
      <c r="Y2076" s="131"/>
      <c r="Z2076" s="131"/>
      <c r="AA2076" s="131"/>
      <c r="AB2076" s="131"/>
      <c r="AC2076" s="131"/>
      <c r="AD2076" s="131"/>
      <c r="AE2076" s="131"/>
      <c r="AF2076" s="131"/>
      <c r="AG2076" s="131"/>
      <c r="AH2076" s="131"/>
      <c r="AI2076" s="131"/>
      <c r="AJ2076" s="131"/>
      <c r="AK2076" s="131"/>
      <c r="AL2076" s="131"/>
      <c r="AM2076" s="131"/>
      <c r="AN2076" s="131"/>
      <c r="AO2076" s="131"/>
      <c r="AP2076" s="131"/>
      <c r="AQ2076" s="131"/>
      <c r="AR2076" s="131"/>
      <c r="AS2076" s="131"/>
      <c r="AT2076" s="131"/>
      <c r="AU2076" s="131"/>
      <c r="AV2076" s="131"/>
      <c r="AW2076" s="131"/>
      <c r="AX2076" s="131"/>
      <c r="AY2076" s="131"/>
      <c r="AZ2076" s="131"/>
      <c r="BA2076" s="131"/>
      <c r="BB2076" s="131"/>
      <c r="BC2076" s="131"/>
      <c r="BD2076" s="131"/>
      <c r="BE2076" s="131"/>
      <c r="BF2076" s="131"/>
      <c r="BG2076" s="131"/>
      <c r="BH2076" s="131"/>
      <c r="BI2076" s="131"/>
      <c r="BJ2076" s="131"/>
    </row>
    <row r="2077" spans="1:62" ht="12.75">
      <c r="A2077" s="131"/>
      <c r="B2077" s="131"/>
      <c r="C2077" s="131"/>
      <c r="D2077" s="131"/>
      <c r="E2077" s="131"/>
      <c r="F2077" s="131"/>
      <c r="G2077" s="131"/>
      <c r="H2077" s="131"/>
      <c r="I2077" s="131"/>
      <c r="J2077" s="131"/>
      <c r="K2077" s="131"/>
      <c r="L2077" s="131"/>
      <c r="M2077" s="131"/>
      <c r="N2077" s="131"/>
      <c r="O2077" s="131"/>
      <c r="P2077" s="131"/>
      <c r="Q2077" s="131"/>
      <c r="R2077" s="131"/>
      <c r="S2077" s="131"/>
      <c r="T2077" s="131"/>
      <c r="U2077" s="131"/>
      <c r="V2077" s="131"/>
      <c r="W2077" s="131"/>
      <c r="X2077" s="131"/>
      <c r="Y2077" s="131"/>
      <c r="Z2077" s="131"/>
      <c r="AA2077" s="131"/>
      <c r="AB2077" s="131"/>
      <c r="AC2077" s="131"/>
      <c r="AD2077" s="131"/>
      <c r="AE2077" s="131"/>
      <c r="AF2077" s="131"/>
      <c r="AG2077" s="131"/>
      <c r="AH2077" s="131"/>
      <c r="AI2077" s="131"/>
      <c r="AJ2077" s="131"/>
      <c r="AK2077" s="131"/>
      <c r="AL2077" s="131"/>
      <c r="AM2077" s="131"/>
      <c r="AN2077" s="131"/>
      <c r="AO2077" s="131"/>
      <c r="AP2077" s="131"/>
      <c r="AQ2077" s="131"/>
      <c r="AR2077" s="131"/>
      <c r="AS2077" s="131"/>
      <c r="AT2077" s="131"/>
      <c r="AU2077" s="131"/>
      <c r="AV2077" s="131"/>
      <c r="AW2077" s="131"/>
      <c r="AX2077" s="131"/>
      <c r="AY2077" s="131"/>
      <c r="AZ2077" s="131"/>
      <c r="BA2077" s="131"/>
      <c r="BB2077" s="131"/>
      <c r="BC2077" s="131"/>
      <c r="BD2077" s="131"/>
      <c r="BE2077" s="131"/>
      <c r="BF2077" s="131"/>
      <c r="BG2077" s="131"/>
      <c r="BH2077" s="131"/>
      <c r="BI2077" s="131"/>
      <c r="BJ2077" s="131"/>
    </row>
    <row r="2078" spans="1:62" ht="12.75">
      <c r="A2078" s="131"/>
      <c r="B2078" s="131"/>
      <c r="C2078" s="131"/>
      <c r="D2078" s="131"/>
      <c r="E2078" s="131"/>
      <c r="F2078" s="131"/>
      <c r="G2078" s="131"/>
      <c r="H2078" s="131"/>
      <c r="I2078" s="131"/>
      <c r="J2078" s="131"/>
      <c r="K2078" s="131"/>
      <c r="L2078" s="131"/>
      <c r="M2078" s="131"/>
      <c r="N2078" s="131"/>
      <c r="O2078" s="131"/>
      <c r="P2078" s="131"/>
      <c r="Q2078" s="131"/>
      <c r="R2078" s="131"/>
      <c r="S2078" s="131"/>
      <c r="T2078" s="131"/>
      <c r="U2078" s="131"/>
      <c r="V2078" s="131"/>
      <c r="W2078" s="131"/>
      <c r="X2078" s="131"/>
      <c r="Y2078" s="131"/>
      <c r="Z2078" s="131"/>
      <c r="AA2078" s="131"/>
      <c r="AB2078" s="131"/>
      <c r="AC2078" s="131"/>
      <c r="AD2078" s="131"/>
      <c r="AE2078" s="131"/>
      <c r="AF2078" s="131"/>
      <c r="AG2078" s="131"/>
      <c r="AH2078" s="131"/>
      <c r="AI2078" s="131"/>
      <c r="AJ2078" s="131"/>
      <c r="AK2078" s="131"/>
      <c r="AL2078" s="131"/>
      <c r="AM2078" s="131"/>
      <c r="AN2078" s="131"/>
      <c r="AO2078" s="131"/>
      <c r="AP2078" s="131"/>
      <c r="AQ2078" s="131"/>
      <c r="AR2078" s="131"/>
      <c r="AS2078" s="131"/>
      <c r="AT2078" s="131"/>
      <c r="AU2078" s="131"/>
      <c r="AV2078" s="131"/>
      <c r="AW2078" s="131"/>
      <c r="AX2078" s="131"/>
      <c r="AY2078" s="131"/>
      <c r="AZ2078" s="131"/>
      <c r="BA2078" s="131"/>
      <c r="BB2078" s="131"/>
      <c r="BC2078" s="131"/>
      <c r="BD2078" s="131"/>
      <c r="BE2078" s="131"/>
      <c r="BF2078" s="131"/>
      <c r="BG2078" s="131"/>
      <c r="BH2078" s="131"/>
      <c r="BI2078" s="131"/>
      <c r="BJ2078" s="131"/>
    </row>
    <row r="2079" spans="1:62" ht="12.75">
      <c r="A2079" s="131"/>
      <c r="B2079" s="131"/>
      <c r="C2079" s="131"/>
      <c r="D2079" s="131"/>
      <c r="E2079" s="131"/>
      <c r="F2079" s="131"/>
      <c r="G2079" s="131"/>
      <c r="H2079" s="131"/>
      <c r="I2079" s="131"/>
      <c r="J2079" s="131"/>
      <c r="K2079" s="131"/>
      <c r="L2079" s="131"/>
      <c r="M2079" s="131"/>
      <c r="N2079" s="131"/>
      <c r="O2079" s="131"/>
      <c r="P2079" s="131"/>
      <c r="Q2079" s="131"/>
      <c r="R2079" s="131"/>
      <c r="S2079" s="131"/>
      <c r="T2079" s="131"/>
      <c r="U2079" s="131"/>
      <c r="V2079" s="131"/>
      <c r="W2079" s="131"/>
      <c r="X2079" s="131"/>
      <c r="Y2079" s="131"/>
      <c r="Z2079" s="131"/>
      <c r="AA2079" s="131"/>
      <c r="AB2079" s="131"/>
      <c r="AC2079" s="131"/>
      <c r="AD2079" s="131"/>
      <c r="AE2079" s="131"/>
      <c r="AF2079" s="131"/>
      <c r="AG2079" s="131"/>
      <c r="AH2079" s="131"/>
      <c r="AI2079" s="131"/>
      <c r="AJ2079" s="131"/>
      <c r="AK2079" s="131"/>
      <c r="AL2079" s="131"/>
      <c r="AM2079" s="131"/>
      <c r="AN2079" s="131"/>
      <c r="AO2079" s="131"/>
      <c r="AP2079" s="131"/>
      <c r="AQ2079" s="131"/>
      <c r="AR2079" s="131"/>
      <c r="AS2079" s="131"/>
      <c r="AT2079" s="131"/>
      <c r="AU2079" s="131"/>
      <c r="AV2079" s="131"/>
      <c r="AW2079" s="131"/>
      <c r="AX2079" s="131"/>
      <c r="AY2079" s="131"/>
      <c r="AZ2079" s="131"/>
      <c r="BA2079" s="131"/>
      <c r="BB2079" s="131"/>
      <c r="BC2079" s="131"/>
      <c r="BD2079" s="131"/>
      <c r="BE2079" s="131"/>
      <c r="BF2079" s="131"/>
      <c r="BG2079" s="131"/>
      <c r="BH2079" s="131"/>
      <c r="BI2079" s="131"/>
      <c r="BJ2079" s="131"/>
    </row>
    <row r="2080" spans="1:62" ht="12.75">
      <c r="A2080" s="131"/>
      <c r="B2080" s="131"/>
      <c r="C2080" s="131"/>
      <c r="D2080" s="131"/>
      <c r="E2080" s="131"/>
      <c r="F2080" s="131"/>
      <c r="G2080" s="131"/>
      <c r="H2080" s="131"/>
      <c r="I2080" s="131"/>
      <c r="J2080" s="131"/>
      <c r="K2080" s="131"/>
      <c r="L2080" s="131"/>
      <c r="M2080" s="131"/>
      <c r="N2080" s="131"/>
      <c r="O2080" s="131"/>
      <c r="P2080" s="131"/>
      <c r="Q2080" s="131"/>
      <c r="R2080" s="131"/>
      <c r="S2080" s="131"/>
      <c r="T2080" s="131"/>
      <c r="U2080" s="131"/>
      <c r="V2080" s="131"/>
      <c r="W2080" s="131"/>
      <c r="X2080" s="131"/>
      <c r="Y2080" s="131"/>
      <c r="Z2080" s="131"/>
      <c r="AA2080" s="131"/>
      <c r="AB2080" s="131"/>
      <c r="AC2080" s="131"/>
      <c r="AD2080" s="131"/>
      <c r="AE2080" s="131"/>
      <c r="AF2080" s="131"/>
      <c r="AG2080" s="131"/>
      <c r="AH2080" s="131"/>
      <c r="AI2080" s="131"/>
      <c r="AJ2080" s="131"/>
      <c r="AK2080" s="131"/>
      <c r="AL2080" s="131"/>
      <c r="AM2080" s="131"/>
      <c r="AN2080" s="131"/>
      <c r="AO2080" s="131"/>
      <c r="AP2080" s="131"/>
      <c r="AQ2080" s="131"/>
      <c r="AR2080" s="131"/>
      <c r="AS2080" s="131"/>
      <c r="AT2080" s="131"/>
      <c r="AU2080" s="131"/>
      <c r="AV2080" s="131"/>
      <c r="AW2080" s="131"/>
      <c r="AX2080" s="131"/>
      <c r="AY2080" s="131"/>
      <c r="AZ2080" s="131"/>
      <c r="BA2080" s="131"/>
      <c r="BB2080" s="131"/>
      <c r="BC2080" s="131"/>
      <c r="BD2080" s="131"/>
      <c r="BE2080" s="131"/>
      <c r="BF2080" s="131"/>
      <c r="BG2080" s="131"/>
      <c r="BH2080" s="131"/>
      <c r="BI2080" s="131"/>
      <c r="BJ2080" s="131"/>
    </row>
    <row r="2081" spans="1:62" ht="12.75">
      <c r="A2081" s="131"/>
      <c r="B2081" s="131"/>
      <c r="C2081" s="131"/>
      <c r="D2081" s="131"/>
      <c r="E2081" s="131"/>
      <c r="F2081" s="131"/>
      <c r="G2081" s="131"/>
      <c r="H2081" s="131"/>
      <c r="I2081" s="131"/>
      <c r="J2081" s="131"/>
      <c r="K2081" s="131"/>
      <c r="L2081" s="131"/>
      <c r="M2081" s="131"/>
      <c r="N2081" s="131"/>
      <c r="O2081" s="131"/>
      <c r="P2081" s="131"/>
      <c r="Q2081" s="131"/>
      <c r="R2081" s="131"/>
      <c r="S2081" s="131"/>
      <c r="T2081" s="131"/>
      <c r="U2081" s="131"/>
      <c r="V2081" s="131"/>
      <c r="W2081" s="131"/>
      <c r="X2081" s="131"/>
      <c r="Y2081" s="131"/>
      <c r="Z2081" s="131"/>
      <c r="AA2081" s="131"/>
      <c r="AB2081" s="131"/>
      <c r="AC2081" s="131"/>
      <c r="AD2081" s="131"/>
      <c r="AE2081" s="131"/>
      <c r="AF2081" s="131"/>
      <c r="AG2081" s="131"/>
      <c r="AH2081" s="131"/>
      <c r="AI2081" s="131"/>
      <c r="AJ2081" s="131"/>
      <c r="AK2081" s="131"/>
      <c r="AL2081" s="131"/>
      <c r="AM2081" s="131"/>
      <c r="AN2081" s="131"/>
      <c r="AO2081" s="131"/>
      <c r="AP2081" s="131"/>
      <c r="AQ2081" s="131"/>
      <c r="AR2081" s="131"/>
      <c r="AS2081" s="131"/>
      <c r="AT2081" s="131"/>
      <c r="AU2081" s="131"/>
      <c r="AV2081" s="131"/>
      <c r="AW2081" s="131"/>
      <c r="AX2081" s="131"/>
      <c r="AY2081" s="131"/>
      <c r="AZ2081" s="131"/>
      <c r="BA2081" s="131"/>
      <c r="BB2081" s="131"/>
      <c r="BC2081" s="131"/>
      <c r="BD2081" s="131"/>
      <c r="BE2081" s="131"/>
      <c r="BF2081" s="131"/>
      <c r="BG2081" s="131"/>
      <c r="BH2081" s="131"/>
      <c r="BI2081" s="131"/>
      <c r="BJ2081" s="131"/>
    </row>
    <row r="2082" spans="1:62" ht="12.75">
      <c r="A2082" s="131"/>
      <c r="B2082" s="131"/>
      <c r="C2082" s="131"/>
      <c r="D2082" s="131"/>
      <c r="E2082" s="131"/>
      <c r="F2082" s="131"/>
      <c r="G2082" s="131"/>
      <c r="H2082" s="131"/>
      <c r="I2082" s="131"/>
      <c r="J2082" s="131"/>
      <c r="K2082" s="131"/>
      <c r="L2082" s="131"/>
      <c r="M2082" s="131"/>
      <c r="N2082" s="131"/>
      <c r="O2082" s="131"/>
      <c r="P2082" s="131"/>
      <c r="Q2082" s="131"/>
      <c r="R2082" s="131"/>
      <c r="S2082" s="131"/>
      <c r="T2082" s="131"/>
      <c r="U2082" s="131"/>
      <c r="V2082" s="131"/>
      <c r="W2082" s="131"/>
      <c r="X2082" s="131"/>
      <c r="Y2082" s="131"/>
      <c r="Z2082" s="131"/>
      <c r="AA2082" s="131"/>
      <c r="AB2082" s="131"/>
      <c r="AC2082" s="131"/>
      <c r="AD2082" s="131"/>
      <c r="AE2082" s="131"/>
      <c r="AF2082" s="131"/>
      <c r="AG2082" s="131"/>
      <c r="AH2082" s="131"/>
      <c r="AI2082" s="131"/>
      <c r="AJ2082" s="131"/>
      <c r="AK2082" s="131"/>
      <c r="AL2082" s="131"/>
      <c r="AM2082" s="131"/>
      <c r="AN2082" s="131"/>
      <c r="AO2082" s="131"/>
      <c r="AP2082" s="131"/>
      <c r="AQ2082" s="131"/>
      <c r="AR2082" s="131"/>
      <c r="AS2082" s="131"/>
      <c r="AT2082" s="131"/>
      <c r="AU2082" s="131"/>
      <c r="AV2082" s="131"/>
      <c r="AW2082" s="131"/>
      <c r="AX2082" s="131"/>
      <c r="AY2082" s="131"/>
      <c r="AZ2082" s="131"/>
      <c r="BA2082" s="131"/>
      <c r="BB2082" s="131"/>
      <c r="BC2082" s="131"/>
      <c r="BD2082" s="131"/>
      <c r="BE2082" s="131"/>
      <c r="BF2082" s="131"/>
      <c r="BG2082" s="131"/>
      <c r="BH2082" s="131"/>
      <c r="BI2082" s="131"/>
      <c r="BJ2082" s="131"/>
    </row>
    <row r="2083" spans="1:62" ht="12.75">
      <c r="A2083" s="131"/>
      <c r="B2083" s="131"/>
      <c r="C2083" s="131"/>
      <c r="D2083" s="131"/>
      <c r="E2083" s="131"/>
      <c r="F2083" s="131"/>
      <c r="G2083" s="131"/>
      <c r="H2083" s="131"/>
      <c r="I2083" s="131"/>
      <c r="J2083" s="131"/>
      <c r="K2083" s="131"/>
      <c r="L2083" s="131"/>
      <c r="M2083" s="131"/>
      <c r="N2083" s="131"/>
      <c r="O2083" s="131"/>
      <c r="P2083" s="131"/>
      <c r="Q2083" s="131"/>
      <c r="R2083" s="131"/>
      <c r="S2083" s="131"/>
      <c r="T2083" s="131"/>
      <c r="U2083" s="131"/>
      <c r="V2083" s="131"/>
      <c r="W2083" s="131"/>
      <c r="X2083" s="131"/>
      <c r="Y2083" s="131"/>
      <c r="Z2083" s="131"/>
      <c r="AA2083" s="131"/>
      <c r="AB2083" s="131"/>
      <c r="AC2083" s="131"/>
      <c r="AD2083" s="131"/>
      <c r="AE2083" s="131"/>
      <c r="AF2083" s="131"/>
      <c r="AG2083" s="131"/>
      <c r="AH2083" s="131"/>
      <c r="AI2083" s="131"/>
      <c r="AJ2083" s="131"/>
      <c r="AK2083" s="131"/>
      <c r="AL2083" s="131"/>
      <c r="AM2083" s="131"/>
      <c r="AN2083" s="131"/>
      <c r="AO2083" s="131"/>
      <c r="AP2083" s="131"/>
      <c r="AQ2083" s="131"/>
      <c r="AR2083" s="131"/>
      <c r="AS2083" s="131"/>
      <c r="AT2083" s="131"/>
      <c r="AU2083" s="131"/>
      <c r="AV2083" s="131"/>
      <c r="AW2083" s="131"/>
      <c r="AX2083" s="131"/>
      <c r="AY2083" s="131"/>
      <c r="AZ2083" s="131"/>
      <c r="BA2083" s="131"/>
      <c r="BB2083" s="131"/>
      <c r="BC2083" s="131"/>
      <c r="BD2083" s="131"/>
      <c r="BE2083" s="131"/>
      <c r="BF2083" s="131"/>
      <c r="BG2083" s="131"/>
      <c r="BH2083" s="131"/>
      <c r="BI2083" s="131"/>
      <c r="BJ2083" s="131"/>
    </row>
    <row r="2084" spans="1:62" ht="12.75">
      <c r="A2084" s="131"/>
      <c r="B2084" s="131"/>
      <c r="C2084" s="131"/>
      <c r="D2084" s="131"/>
      <c r="E2084" s="131"/>
      <c r="F2084" s="131"/>
      <c r="G2084" s="131"/>
      <c r="H2084" s="131"/>
      <c r="I2084" s="131"/>
      <c r="J2084" s="131"/>
      <c r="K2084" s="131"/>
      <c r="L2084" s="131"/>
      <c r="M2084" s="131"/>
      <c r="N2084" s="131"/>
      <c r="O2084" s="131"/>
      <c r="P2084" s="131"/>
      <c r="Q2084" s="131"/>
      <c r="R2084" s="131"/>
      <c r="S2084" s="131"/>
      <c r="T2084" s="131"/>
      <c r="U2084" s="131"/>
      <c r="V2084" s="131"/>
      <c r="W2084" s="131"/>
      <c r="X2084" s="131"/>
      <c r="Y2084" s="131"/>
      <c r="Z2084" s="131"/>
      <c r="AA2084" s="131"/>
      <c r="AB2084" s="131"/>
      <c r="AC2084" s="131"/>
      <c r="AD2084" s="131"/>
      <c r="AE2084" s="131"/>
      <c r="AF2084" s="131"/>
      <c r="AG2084" s="131"/>
      <c r="AH2084" s="131"/>
      <c r="AI2084" s="131"/>
      <c r="AJ2084" s="131"/>
      <c r="AK2084" s="131"/>
      <c r="AL2084" s="131"/>
      <c r="AM2084" s="131"/>
      <c r="AN2084" s="131"/>
      <c r="AO2084" s="131"/>
      <c r="AP2084" s="131"/>
      <c r="AQ2084" s="131"/>
      <c r="AR2084" s="131"/>
      <c r="AS2084" s="131"/>
      <c r="AT2084" s="131"/>
      <c r="AU2084" s="131"/>
      <c r="AV2084" s="131"/>
      <c r="AW2084" s="131"/>
      <c r="AX2084" s="131"/>
      <c r="AY2084" s="131"/>
      <c r="AZ2084" s="131"/>
      <c r="BA2084" s="131"/>
      <c r="BB2084" s="131"/>
      <c r="BC2084" s="131"/>
      <c r="BD2084" s="131"/>
      <c r="BE2084" s="131"/>
      <c r="BF2084" s="131"/>
      <c r="BG2084" s="131"/>
      <c r="BH2084" s="131"/>
      <c r="BI2084" s="131"/>
      <c r="BJ2084" s="131"/>
    </row>
    <row r="2085" spans="1:62" ht="12.75">
      <c r="A2085" s="131"/>
      <c r="B2085" s="131"/>
      <c r="C2085" s="131"/>
      <c r="D2085" s="131"/>
      <c r="E2085" s="131"/>
      <c r="F2085" s="131"/>
      <c r="G2085" s="131"/>
      <c r="H2085" s="131"/>
      <c r="I2085" s="131"/>
      <c r="J2085" s="131"/>
      <c r="K2085" s="131"/>
      <c r="L2085" s="131"/>
      <c r="M2085" s="131"/>
      <c r="N2085" s="131"/>
      <c r="O2085" s="131"/>
      <c r="P2085" s="131"/>
      <c r="Q2085" s="131"/>
      <c r="R2085" s="131"/>
      <c r="S2085" s="131"/>
      <c r="T2085" s="131"/>
      <c r="U2085" s="131"/>
      <c r="V2085" s="131"/>
      <c r="W2085" s="131"/>
      <c r="X2085" s="131"/>
      <c r="Y2085" s="131"/>
      <c r="Z2085" s="131"/>
      <c r="AA2085" s="131"/>
      <c r="AB2085" s="131"/>
      <c r="AC2085" s="131"/>
      <c r="AD2085" s="131"/>
      <c r="AE2085" s="131"/>
      <c r="AF2085" s="131"/>
      <c r="AG2085" s="131"/>
      <c r="AH2085" s="131"/>
      <c r="AI2085" s="131"/>
      <c r="AJ2085" s="131"/>
      <c r="AK2085" s="131"/>
      <c r="AL2085" s="131"/>
      <c r="AM2085" s="131"/>
      <c r="AN2085" s="131"/>
      <c r="AO2085" s="131"/>
      <c r="AP2085" s="131"/>
      <c r="AQ2085" s="131"/>
      <c r="AR2085" s="131"/>
      <c r="AS2085" s="131"/>
      <c r="AT2085" s="131"/>
      <c r="AU2085" s="131"/>
      <c r="AV2085" s="131"/>
      <c r="AW2085" s="131"/>
      <c r="AX2085" s="131"/>
      <c r="AY2085" s="131"/>
      <c r="AZ2085" s="131"/>
      <c r="BA2085" s="131"/>
      <c r="BB2085" s="131"/>
      <c r="BC2085" s="131"/>
      <c r="BD2085" s="131"/>
      <c r="BE2085" s="131"/>
      <c r="BF2085" s="131"/>
      <c r="BG2085" s="131"/>
      <c r="BH2085" s="131"/>
      <c r="BI2085" s="131"/>
      <c r="BJ2085" s="131"/>
    </row>
    <row r="2086" spans="1:62" ht="12.75">
      <c r="A2086" s="131"/>
      <c r="B2086" s="131"/>
      <c r="C2086" s="131"/>
      <c r="D2086" s="131"/>
      <c r="E2086" s="131"/>
      <c r="F2086" s="131"/>
      <c r="G2086" s="131"/>
      <c r="H2086" s="131"/>
      <c r="I2086" s="131"/>
      <c r="J2086" s="131"/>
      <c r="K2086" s="131"/>
      <c r="L2086" s="131"/>
      <c r="M2086" s="131"/>
      <c r="N2086" s="131"/>
      <c r="O2086" s="131"/>
      <c r="P2086" s="131"/>
      <c r="Q2086" s="131"/>
      <c r="R2086" s="131"/>
      <c r="S2086" s="131"/>
      <c r="T2086" s="131"/>
      <c r="U2086" s="131"/>
      <c r="V2086" s="131"/>
      <c r="W2086" s="131"/>
      <c r="X2086" s="131"/>
      <c r="Y2086" s="131"/>
      <c r="Z2086" s="131"/>
      <c r="AA2086" s="131"/>
      <c r="AB2086" s="131"/>
      <c r="AC2086" s="131"/>
      <c r="AD2086" s="131"/>
      <c r="AE2086" s="131"/>
      <c r="AF2086" s="131"/>
      <c r="AG2086" s="131"/>
      <c r="AH2086" s="131"/>
      <c r="AI2086" s="131"/>
      <c r="AJ2086" s="131"/>
      <c r="AK2086" s="131"/>
      <c r="AL2086" s="131"/>
      <c r="AM2086" s="131"/>
      <c r="AN2086" s="131"/>
      <c r="AO2086" s="131"/>
      <c r="AP2086" s="131"/>
      <c r="AQ2086" s="131"/>
      <c r="AR2086" s="131"/>
      <c r="AS2086" s="131"/>
      <c r="AT2086" s="131"/>
      <c r="AU2086" s="131"/>
      <c r="AV2086" s="131"/>
      <c r="AW2086" s="131"/>
      <c r="AX2086" s="131"/>
      <c r="AY2086" s="131"/>
      <c r="AZ2086" s="131"/>
      <c r="BA2086" s="131"/>
      <c r="BB2086" s="131"/>
      <c r="BC2086" s="131"/>
      <c r="BD2086" s="131"/>
      <c r="BE2086" s="131"/>
      <c r="BF2086" s="131"/>
      <c r="BG2086" s="131"/>
      <c r="BH2086" s="131"/>
      <c r="BI2086" s="131"/>
      <c r="BJ2086" s="131"/>
    </row>
    <row r="2087" spans="1:62" ht="12.75">
      <c r="A2087" s="131"/>
      <c r="B2087" s="131"/>
      <c r="C2087" s="131"/>
      <c r="D2087" s="131"/>
      <c r="E2087" s="131"/>
      <c r="F2087" s="131"/>
      <c r="G2087" s="131"/>
      <c r="H2087" s="131"/>
      <c r="I2087" s="131"/>
      <c r="J2087" s="131"/>
      <c r="K2087" s="131"/>
      <c r="L2087" s="131"/>
      <c r="M2087" s="131"/>
      <c r="N2087" s="131"/>
      <c r="O2087" s="131"/>
      <c r="P2087" s="131"/>
      <c r="Q2087" s="131"/>
      <c r="R2087" s="131"/>
      <c r="S2087" s="131"/>
      <c r="T2087" s="131"/>
      <c r="U2087" s="131"/>
      <c r="V2087" s="131"/>
      <c r="W2087" s="131"/>
      <c r="X2087" s="131"/>
      <c r="Y2087" s="131"/>
      <c r="Z2087" s="131"/>
      <c r="AA2087" s="131"/>
      <c r="AB2087" s="131"/>
      <c r="AC2087" s="131"/>
      <c r="AD2087" s="131"/>
      <c r="AE2087" s="131"/>
      <c r="AF2087" s="131"/>
      <c r="AG2087" s="131"/>
      <c r="AH2087" s="131"/>
      <c r="AI2087" s="131"/>
      <c r="AJ2087" s="131"/>
      <c r="AK2087" s="131"/>
      <c r="AL2087" s="131"/>
      <c r="AM2087" s="131"/>
      <c r="AN2087" s="131"/>
      <c r="AO2087" s="131"/>
      <c r="AP2087" s="131"/>
      <c r="AQ2087" s="131"/>
      <c r="AR2087" s="131"/>
      <c r="AS2087" s="131"/>
      <c r="AT2087" s="131"/>
      <c r="AU2087" s="131"/>
      <c r="AV2087" s="131"/>
      <c r="AW2087" s="131"/>
      <c r="AX2087" s="131"/>
      <c r="AY2087" s="131"/>
      <c r="AZ2087" s="131"/>
      <c r="BA2087" s="131"/>
      <c r="BB2087" s="131"/>
      <c r="BC2087" s="131"/>
      <c r="BD2087" s="131"/>
      <c r="BE2087" s="131"/>
      <c r="BF2087" s="131"/>
      <c r="BG2087" s="131"/>
      <c r="BH2087" s="131"/>
      <c r="BI2087" s="131"/>
      <c r="BJ2087" s="131"/>
    </row>
    <row r="2088" spans="1:62" ht="12.75">
      <c r="A2088" s="131"/>
      <c r="B2088" s="131"/>
      <c r="C2088" s="131"/>
      <c r="D2088" s="131"/>
      <c r="E2088" s="131"/>
      <c r="F2088" s="131"/>
      <c r="G2088" s="131"/>
      <c r="H2088" s="131"/>
      <c r="I2088" s="131"/>
      <c r="J2088" s="131"/>
      <c r="K2088" s="131"/>
      <c r="L2088" s="131"/>
      <c r="M2088" s="131"/>
      <c r="N2088" s="131"/>
      <c r="O2088" s="131"/>
      <c r="P2088" s="131"/>
      <c r="Q2088" s="131"/>
      <c r="R2088" s="131"/>
      <c r="S2088" s="131"/>
      <c r="T2088" s="131"/>
      <c r="U2088" s="131"/>
      <c r="V2088" s="131"/>
      <c r="W2088" s="131"/>
      <c r="X2088" s="131"/>
      <c r="Y2088" s="131"/>
      <c r="Z2088" s="131"/>
      <c r="AA2088" s="131"/>
      <c r="AB2088" s="131"/>
      <c r="AC2088" s="131"/>
      <c r="AD2088" s="131"/>
      <c r="AE2088" s="131"/>
      <c r="AF2088" s="131"/>
      <c r="AG2088" s="131"/>
      <c r="AH2088" s="131"/>
      <c r="AI2088" s="131"/>
      <c r="AJ2088" s="131"/>
      <c r="AK2088" s="131"/>
      <c r="AL2088" s="131"/>
      <c r="AM2088" s="131"/>
      <c r="AN2088" s="131"/>
      <c r="AO2088" s="131"/>
      <c r="AP2088" s="131"/>
      <c r="AQ2088" s="131"/>
      <c r="AR2088" s="131"/>
      <c r="AS2088" s="131"/>
      <c r="AT2088" s="131"/>
      <c r="AU2088" s="131"/>
      <c r="AV2088" s="131"/>
      <c r="AW2088" s="131"/>
      <c r="AX2088" s="131"/>
      <c r="AY2088" s="131"/>
      <c r="AZ2088" s="131"/>
      <c r="BA2088" s="131"/>
      <c r="BB2088" s="131"/>
      <c r="BC2088" s="131"/>
      <c r="BD2088" s="131"/>
      <c r="BE2088" s="131"/>
      <c r="BF2088" s="131"/>
      <c r="BG2088" s="131"/>
      <c r="BH2088" s="131"/>
      <c r="BI2088" s="131"/>
      <c r="BJ2088" s="131"/>
    </row>
    <row r="2089" spans="1:62" ht="12.75">
      <c r="A2089" s="131"/>
      <c r="B2089" s="131"/>
      <c r="C2089" s="131"/>
      <c r="D2089" s="131"/>
      <c r="E2089" s="131"/>
      <c r="F2089" s="131"/>
      <c r="G2089" s="131"/>
      <c r="H2089" s="131"/>
      <c r="I2089" s="131"/>
      <c r="J2089" s="131"/>
      <c r="K2089" s="131"/>
      <c r="L2089" s="131"/>
      <c r="M2089" s="131"/>
      <c r="N2089" s="131"/>
      <c r="O2089" s="131"/>
      <c r="P2089" s="131"/>
      <c r="Q2089" s="131"/>
      <c r="R2089" s="131"/>
      <c r="S2089" s="131"/>
      <c r="T2089" s="131"/>
      <c r="U2089" s="131"/>
      <c r="V2089" s="131"/>
      <c r="W2089" s="131"/>
      <c r="X2089" s="131"/>
      <c r="Y2089" s="131"/>
      <c r="Z2089" s="131"/>
      <c r="AA2089" s="131"/>
      <c r="AB2089" s="131"/>
      <c r="AC2089" s="131"/>
      <c r="AD2089" s="131"/>
      <c r="AE2089" s="131"/>
      <c r="AF2089" s="131"/>
      <c r="AG2089" s="131"/>
      <c r="AH2089" s="131"/>
      <c r="AI2089" s="131"/>
      <c r="AJ2089" s="131"/>
      <c r="AK2089" s="131"/>
      <c r="AL2089" s="131"/>
      <c r="AM2089" s="131"/>
      <c r="AN2089" s="131"/>
      <c r="AO2089" s="131"/>
      <c r="AP2089" s="131"/>
      <c r="AQ2089" s="131"/>
      <c r="AR2089" s="131"/>
      <c r="AS2089" s="131"/>
      <c r="AT2089" s="131"/>
      <c r="AU2089" s="131"/>
      <c r="AV2089" s="131"/>
      <c r="AW2089" s="131"/>
      <c r="AX2089" s="131"/>
      <c r="AY2089" s="131"/>
      <c r="AZ2089" s="131"/>
      <c r="BA2089" s="131"/>
      <c r="BB2089" s="131"/>
      <c r="BC2089" s="131"/>
      <c r="BD2089" s="131"/>
      <c r="BE2089" s="131"/>
      <c r="BF2089" s="131"/>
      <c r="BG2089" s="131"/>
      <c r="BH2089" s="131"/>
      <c r="BI2089" s="131"/>
      <c r="BJ2089" s="131"/>
    </row>
    <row r="2090" spans="1:62" ht="12.75">
      <c r="A2090" s="131"/>
      <c r="B2090" s="131"/>
      <c r="C2090" s="131"/>
      <c r="D2090" s="131"/>
      <c r="E2090" s="131"/>
      <c r="F2090" s="131"/>
      <c r="G2090" s="131"/>
      <c r="H2090" s="131"/>
      <c r="I2090" s="131"/>
      <c r="J2090" s="131"/>
      <c r="K2090" s="131"/>
      <c r="L2090" s="131"/>
      <c r="M2090" s="131"/>
      <c r="N2090" s="131"/>
      <c r="O2090" s="131"/>
      <c r="P2090" s="131"/>
      <c r="Q2090" s="131"/>
      <c r="R2090" s="131"/>
      <c r="S2090" s="131"/>
      <c r="T2090" s="131"/>
      <c r="U2090" s="131"/>
      <c r="V2090" s="131"/>
      <c r="W2090" s="131"/>
      <c r="X2090" s="131"/>
      <c r="Y2090" s="131"/>
      <c r="Z2090" s="131"/>
      <c r="AA2090" s="131"/>
      <c r="AB2090" s="131"/>
      <c r="AC2090" s="131"/>
      <c r="AD2090" s="131"/>
      <c r="AE2090" s="131"/>
      <c r="AF2090" s="131"/>
      <c r="AG2090" s="131"/>
      <c r="AH2090" s="131"/>
      <c r="AI2090" s="131"/>
      <c r="AJ2090" s="131"/>
      <c r="AK2090" s="131"/>
      <c r="AL2090" s="131"/>
      <c r="AM2090" s="131"/>
      <c r="AN2090" s="131"/>
      <c r="AO2090" s="131"/>
      <c r="AP2090" s="131"/>
      <c r="AQ2090" s="131"/>
      <c r="AR2090" s="131"/>
      <c r="AS2090" s="131"/>
      <c r="AT2090" s="131"/>
      <c r="AU2090" s="131"/>
      <c r="AV2090" s="131"/>
      <c r="AW2090" s="131"/>
      <c r="AX2090" s="131"/>
      <c r="AY2090" s="131"/>
      <c r="AZ2090" s="131"/>
      <c r="BA2090" s="131"/>
      <c r="BB2090" s="131"/>
      <c r="BC2090" s="131"/>
      <c r="BD2090" s="131"/>
      <c r="BE2090" s="131"/>
      <c r="BF2090" s="131"/>
      <c r="BG2090" s="131"/>
      <c r="BH2090" s="131"/>
      <c r="BI2090" s="131"/>
      <c r="BJ2090" s="131"/>
    </row>
    <row r="2091" spans="1:62" ht="12.75">
      <c r="A2091" s="131"/>
      <c r="B2091" s="131"/>
      <c r="C2091" s="131"/>
      <c r="D2091" s="131"/>
      <c r="E2091" s="131"/>
      <c r="F2091" s="131"/>
      <c r="G2091" s="131"/>
      <c r="H2091" s="131"/>
      <c r="I2091" s="131"/>
      <c r="J2091" s="131"/>
      <c r="K2091" s="131"/>
      <c r="L2091" s="131"/>
      <c r="M2091" s="131"/>
      <c r="N2091" s="131"/>
      <c r="O2091" s="131"/>
      <c r="P2091" s="131"/>
      <c r="Q2091" s="131"/>
      <c r="R2091" s="131"/>
      <c r="S2091" s="131"/>
      <c r="T2091" s="131"/>
      <c r="U2091" s="131"/>
      <c r="V2091" s="131"/>
      <c r="W2091" s="131"/>
      <c r="X2091" s="131"/>
      <c r="Y2091" s="131"/>
      <c r="Z2091" s="131"/>
      <c r="AA2091" s="131"/>
      <c r="AB2091" s="131"/>
      <c r="AC2091" s="131"/>
      <c r="AD2091" s="131"/>
      <c r="AE2091" s="131"/>
      <c r="AF2091" s="131"/>
      <c r="AG2091" s="131"/>
      <c r="AH2091" s="131"/>
      <c r="AI2091" s="131"/>
      <c r="AJ2091" s="131"/>
      <c r="AK2091" s="131"/>
      <c r="AL2091" s="131"/>
      <c r="AM2091" s="131"/>
      <c r="AN2091" s="131"/>
      <c r="AO2091" s="131"/>
      <c r="AP2091" s="131"/>
      <c r="AQ2091" s="131"/>
      <c r="AR2091" s="131"/>
      <c r="AS2091" s="131"/>
      <c r="AT2091" s="131"/>
      <c r="AU2091" s="131"/>
      <c r="AV2091" s="131"/>
      <c r="AW2091" s="131"/>
      <c r="AX2091" s="131"/>
      <c r="AY2091" s="131"/>
      <c r="AZ2091" s="131"/>
      <c r="BA2091" s="131"/>
      <c r="BB2091" s="131"/>
      <c r="BC2091" s="131"/>
      <c r="BD2091" s="131"/>
      <c r="BE2091" s="131"/>
      <c r="BF2091" s="131"/>
      <c r="BG2091" s="131"/>
      <c r="BH2091" s="131"/>
      <c r="BI2091" s="131"/>
      <c r="BJ2091" s="131"/>
    </row>
    <row r="2092" spans="1:62" ht="12.75">
      <c r="A2092" s="131"/>
      <c r="B2092" s="131"/>
      <c r="C2092" s="131"/>
      <c r="D2092" s="131"/>
      <c r="E2092" s="131"/>
      <c r="F2092" s="131"/>
      <c r="G2092" s="131"/>
      <c r="H2092" s="131"/>
      <c r="I2092" s="131"/>
      <c r="J2092" s="131"/>
      <c r="K2092" s="131"/>
      <c r="L2092" s="131"/>
      <c r="M2092" s="131"/>
      <c r="N2092" s="131"/>
      <c r="O2092" s="131"/>
      <c r="P2092" s="131"/>
      <c r="Q2092" s="131"/>
      <c r="R2092" s="131"/>
      <c r="S2092" s="131"/>
      <c r="T2092" s="131"/>
      <c r="U2092" s="131"/>
      <c r="V2092" s="131"/>
      <c r="W2092" s="131"/>
      <c r="X2092" s="131"/>
      <c r="Y2092" s="131"/>
      <c r="Z2092" s="131"/>
      <c r="AA2092" s="131"/>
      <c r="AB2092" s="131"/>
      <c r="AC2092" s="131"/>
      <c r="AD2092" s="131"/>
      <c r="AE2092" s="131"/>
      <c r="AF2092" s="131"/>
      <c r="AG2092" s="131"/>
      <c r="AH2092" s="131"/>
      <c r="AI2092" s="131"/>
      <c r="AJ2092" s="131"/>
      <c r="AK2092" s="131"/>
      <c r="AL2092" s="131"/>
      <c r="AM2092" s="131"/>
      <c r="AN2092" s="131"/>
      <c r="AO2092" s="131"/>
      <c r="AP2092" s="131"/>
      <c r="AQ2092" s="131"/>
      <c r="AR2092" s="131"/>
      <c r="AS2092" s="131"/>
      <c r="AT2092" s="131"/>
      <c r="AU2092" s="131"/>
      <c r="AV2092" s="131"/>
      <c r="AW2092" s="131"/>
      <c r="AX2092" s="131"/>
      <c r="AY2092" s="131"/>
      <c r="AZ2092" s="131"/>
      <c r="BA2092" s="131"/>
      <c r="BB2092" s="131"/>
      <c r="BC2092" s="131"/>
      <c r="BD2092" s="131"/>
      <c r="BE2092" s="131"/>
      <c r="BF2092" s="131"/>
      <c r="BG2092" s="131"/>
      <c r="BH2092" s="131"/>
      <c r="BI2092" s="131"/>
      <c r="BJ2092" s="131"/>
    </row>
    <row r="2093" spans="1:62" ht="12.75">
      <c r="A2093" s="131"/>
      <c r="B2093" s="131"/>
      <c r="C2093" s="131"/>
      <c r="D2093" s="131"/>
      <c r="E2093" s="131"/>
      <c r="F2093" s="131"/>
      <c r="G2093" s="131"/>
      <c r="H2093" s="131"/>
      <c r="I2093" s="131"/>
      <c r="J2093" s="131"/>
      <c r="K2093" s="131"/>
      <c r="L2093" s="131"/>
      <c r="M2093" s="131"/>
      <c r="N2093" s="131"/>
      <c r="O2093" s="131"/>
      <c r="P2093" s="131"/>
      <c r="Q2093" s="131"/>
      <c r="R2093" s="131"/>
      <c r="S2093" s="131"/>
      <c r="T2093" s="131"/>
      <c r="U2093" s="131"/>
      <c r="V2093" s="131"/>
      <c r="W2093" s="131"/>
      <c r="X2093" s="131"/>
      <c r="Y2093" s="131"/>
      <c r="Z2093" s="131"/>
      <c r="AA2093" s="131"/>
      <c r="AB2093" s="131"/>
      <c r="AC2093" s="131"/>
      <c r="AD2093" s="131"/>
      <c r="AE2093" s="131"/>
      <c r="AF2093" s="131"/>
      <c r="AG2093" s="131"/>
      <c r="AH2093" s="131"/>
      <c r="AI2093" s="131"/>
      <c r="AJ2093" s="131"/>
      <c r="AK2093" s="131"/>
      <c r="AL2093" s="131"/>
      <c r="AM2093" s="131"/>
      <c r="AN2093" s="131"/>
      <c r="AO2093" s="131"/>
      <c r="AP2093" s="131"/>
      <c r="AQ2093" s="131"/>
      <c r="AR2093" s="131"/>
      <c r="AS2093" s="131"/>
      <c r="AT2093" s="131"/>
      <c r="AU2093" s="131"/>
      <c r="AV2093" s="131"/>
      <c r="AW2093" s="131"/>
      <c r="AX2093" s="131"/>
      <c r="AY2093" s="131"/>
      <c r="AZ2093" s="131"/>
      <c r="BA2093" s="131"/>
      <c r="BB2093" s="131"/>
      <c r="BC2093" s="131"/>
      <c r="BD2093" s="131"/>
      <c r="BE2093" s="131"/>
      <c r="BF2093" s="131"/>
      <c r="BG2093" s="131"/>
      <c r="BH2093" s="131"/>
      <c r="BI2093" s="131"/>
      <c r="BJ2093" s="131"/>
    </row>
    <row r="2094" spans="1:62" ht="12.75">
      <c r="A2094" s="131"/>
      <c r="B2094" s="131"/>
      <c r="C2094" s="131"/>
      <c r="D2094" s="131"/>
      <c r="E2094" s="131"/>
      <c r="F2094" s="131"/>
      <c r="G2094" s="131"/>
      <c r="H2094" s="131"/>
      <c r="I2094" s="131"/>
      <c r="J2094" s="131"/>
      <c r="K2094" s="131"/>
      <c r="L2094" s="131"/>
      <c r="M2094" s="131"/>
      <c r="N2094" s="131"/>
      <c r="O2094" s="131"/>
      <c r="P2094" s="131"/>
      <c r="Q2094" s="131"/>
      <c r="R2094" s="131"/>
      <c r="S2094" s="131"/>
      <c r="T2094" s="131"/>
      <c r="U2094" s="131"/>
      <c r="V2094" s="131"/>
      <c r="W2094" s="131"/>
      <c r="X2094" s="131"/>
      <c r="Y2094" s="131"/>
      <c r="Z2094" s="131"/>
      <c r="AA2094" s="131"/>
      <c r="AB2094" s="131"/>
      <c r="AC2094" s="131"/>
      <c r="AD2094" s="131"/>
      <c r="AE2094" s="131"/>
      <c r="AF2094" s="131"/>
      <c r="AG2094" s="131"/>
      <c r="AH2094" s="131"/>
      <c r="AI2094" s="131"/>
      <c r="AJ2094" s="131"/>
      <c r="AK2094" s="131"/>
      <c r="AL2094" s="131"/>
      <c r="AM2094" s="131"/>
      <c r="AN2094" s="131"/>
      <c r="AO2094" s="131"/>
      <c r="AP2094" s="131"/>
      <c r="AQ2094" s="131"/>
      <c r="AR2094" s="131"/>
      <c r="AS2094" s="131"/>
      <c r="AT2094" s="131"/>
      <c r="AU2094" s="131"/>
      <c r="AV2094" s="131"/>
      <c r="AW2094" s="131"/>
      <c r="AX2094" s="131"/>
      <c r="AY2094" s="131"/>
      <c r="AZ2094" s="131"/>
      <c r="BA2094" s="131"/>
      <c r="BB2094" s="131"/>
      <c r="BC2094" s="131"/>
      <c r="BD2094" s="131"/>
      <c r="BE2094" s="131"/>
      <c r="BF2094" s="131"/>
      <c r="BG2094" s="131"/>
      <c r="BH2094" s="131"/>
      <c r="BI2094" s="131"/>
      <c r="BJ2094" s="131"/>
    </row>
    <row r="2095" spans="1:62" ht="12.75">
      <c r="A2095" s="131"/>
      <c r="B2095" s="131"/>
      <c r="C2095" s="131"/>
      <c r="D2095" s="131"/>
      <c r="E2095" s="131"/>
      <c r="F2095" s="131"/>
      <c r="G2095" s="131"/>
      <c r="H2095" s="131"/>
      <c r="I2095" s="131"/>
      <c r="J2095" s="131"/>
      <c r="K2095" s="131"/>
      <c r="L2095" s="131"/>
      <c r="M2095" s="131"/>
      <c r="N2095" s="131"/>
      <c r="O2095" s="131"/>
      <c r="P2095" s="131"/>
      <c r="Q2095" s="131"/>
      <c r="R2095" s="131"/>
      <c r="S2095" s="131"/>
      <c r="T2095" s="131"/>
      <c r="U2095" s="131"/>
      <c r="V2095" s="131"/>
      <c r="W2095" s="131"/>
      <c r="X2095" s="131"/>
      <c r="Y2095" s="131"/>
      <c r="Z2095" s="131"/>
      <c r="AA2095" s="131"/>
      <c r="AB2095" s="131"/>
      <c r="AC2095" s="131"/>
      <c r="AD2095" s="131"/>
      <c r="AE2095" s="131"/>
      <c r="AF2095" s="131"/>
      <c r="AG2095" s="131"/>
      <c r="AH2095" s="131"/>
      <c r="AI2095" s="131"/>
      <c r="AJ2095" s="131"/>
      <c r="AK2095" s="131"/>
      <c r="AL2095" s="131"/>
      <c r="AM2095" s="131"/>
      <c r="AN2095" s="131"/>
      <c r="AO2095" s="131"/>
      <c r="AP2095" s="131"/>
      <c r="AQ2095" s="131"/>
      <c r="AR2095" s="131"/>
      <c r="AS2095" s="131"/>
      <c r="AT2095" s="131"/>
      <c r="AU2095" s="131"/>
      <c r="AV2095" s="131"/>
      <c r="AW2095" s="131"/>
      <c r="AX2095" s="131"/>
      <c r="AY2095" s="131"/>
      <c r="AZ2095" s="131"/>
      <c r="BA2095" s="131"/>
      <c r="BB2095" s="131"/>
      <c r="BC2095" s="131"/>
      <c r="BD2095" s="131"/>
      <c r="BE2095" s="131"/>
      <c r="BF2095" s="131"/>
      <c r="BG2095" s="131"/>
      <c r="BH2095" s="131"/>
      <c r="BI2095" s="131"/>
      <c r="BJ2095" s="131"/>
    </row>
    <row r="2096" spans="1:62" ht="12.75">
      <c r="A2096" s="131"/>
      <c r="B2096" s="131"/>
      <c r="C2096" s="131"/>
      <c r="D2096" s="131"/>
      <c r="E2096" s="131"/>
      <c r="F2096" s="131"/>
      <c r="G2096" s="131"/>
      <c r="H2096" s="131"/>
      <c r="I2096" s="131"/>
      <c r="J2096" s="131"/>
      <c r="K2096" s="131"/>
      <c r="L2096" s="131"/>
      <c r="M2096" s="131"/>
      <c r="N2096" s="131"/>
      <c r="O2096" s="131"/>
      <c r="P2096" s="131"/>
      <c r="Q2096" s="131"/>
      <c r="R2096" s="131"/>
      <c r="S2096" s="131"/>
      <c r="T2096" s="131"/>
      <c r="U2096" s="131"/>
      <c r="V2096" s="131"/>
      <c r="W2096" s="131"/>
      <c r="X2096" s="131"/>
      <c r="Y2096" s="131"/>
      <c r="Z2096" s="131"/>
      <c r="AA2096" s="131"/>
      <c r="AB2096" s="131"/>
      <c r="AC2096" s="131"/>
      <c r="AD2096" s="131"/>
      <c r="AE2096" s="131"/>
      <c r="AF2096" s="131"/>
      <c r="AG2096" s="131"/>
      <c r="AH2096" s="131"/>
      <c r="AI2096" s="131"/>
      <c r="AJ2096" s="131"/>
      <c r="AK2096" s="131"/>
      <c r="AL2096" s="131"/>
      <c r="AM2096" s="131"/>
      <c r="AN2096" s="131"/>
      <c r="AO2096" s="131"/>
      <c r="AP2096" s="131"/>
      <c r="AQ2096" s="131"/>
      <c r="AR2096" s="131"/>
      <c r="AS2096" s="131"/>
      <c r="AT2096" s="131"/>
      <c r="AU2096" s="131"/>
      <c r="AV2096" s="131"/>
      <c r="AW2096" s="131"/>
      <c r="AX2096" s="131"/>
      <c r="AY2096" s="131"/>
      <c r="AZ2096" s="131"/>
      <c r="BA2096" s="131"/>
      <c r="BB2096" s="131"/>
      <c r="BC2096" s="131"/>
      <c r="BD2096" s="131"/>
      <c r="BE2096" s="131"/>
      <c r="BF2096" s="131"/>
      <c r="BG2096" s="131"/>
      <c r="BH2096" s="131"/>
      <c r="BI2096" s="131"/>
      <c r="BJ2096" s="131"/>
    </row>
    <row r="2097" spans="1:62" ht="12.75">
      <c r="A2097" s="131"/>
      <c r="B2097" s="131"/>
      <c r="C2097" s="131"/>
      <c r="D2097" s="131"/>
      <c r="E2097" s="131"/>
      <c r="F2097" s="131"/>
      <c r="G2097" s="131"/>
      <c r="H2097" s="131"/>
      <c r="I2097" s="131"/>
      <c r="J2097" s="131"/>
      <c r="K2097" s="131"/>
      <c r="L2097" s="131"/>
      <c r="M2097" s="131"/>
      <c r="N2097" s="131"/>
      <c r="O2097" s="131"/>
      <c r="P2097" s="131"/>
      <c r="Q2097" s="131"/>
      <c r="R2097" s="131"/>
      <c r="S2097" s="131"/>
      <c r="T2097" s="131"/>
      <c r="U2097" s="131"/>
      <c r="V2097" s="131"/>
      <c r="W2097" s="131"/>
      <c r="X2097" s="131"/>
      <c r="Y2097" s="131"/>
      <c r="Z2097" s="131"/>
      <c r="AA2097" s="131"/>
      <c r="AB2097" s="131"/>
      <c r="AC2097" s="131"/>
      <c r="AD2097" s="131"/>
      <c r="AE2097" s="131"/>
      <c r="AF2097" s="131"/>
      <c r="AG2097" s="131"/>
      <c r="AH2097" s="131"/>
      <c r="AI2097" s="131"/>
      <c r="AJ2097" s="131"/>
      <c r="AK2097" s="131"/>
      <c r="AL2097" s="131"/>
      <c r="AM2097" s="131"/>
      <c r="AN2097" s="131"/>
      <c r="AO2097" s="131"/>
      <c r="AP2097" s="131"/>
      <c r="AQ2097" s="131"/>
      <c r="AR2097" s="131"/>
      <c r="AS2097" s="131"/>
      <c r="AT2097" s="131"/>
      <c r="AU2097" s="131"/>
      <c r="AV2097" s="131"/>
      <c r="AW2097" s="131"/>
      <c r="AX2097" s="131"/>
      <c r="AY2097" s="131"/>
      <c r="AZ2097" s="131"/>
      <c r="BA2097" s="131"/>
      <c r="BB2097" s="131"/>
      <c r="BC2097" s="131"/>
      <c r="BD2097" s="131"/>
      <c r="BE2097" s="131"/>
      <c r="BF2097" s="131"/>
      <c r="BG2097" s="131"/>
      <c r="BH2097" s="131"/>
      <c r="BI2097" s="131"/>
      <c r="BJ2097" s="131"/>
    </row>
    <row r="2098" spans="1:62" ht="12.75">
      <c r="A2098" s="131"/>
      <c r="B2098" s="131"/>
      <c r="C2098" s="131"/>
      <c r="D2098" s="131"/>
      <c r="E2098" s="131"/>
      <c r="F2098" s="131"/>
      <c r="G2098" s="131"/>
      <c r="H2098" s="131"/>
      <c r="I2098" s="131"/>
      <c r="J2098" s="131"/>
      <c r="K2098" s="131"/>
      <c r="L2098" s="131"/>
      <c r="M2098" s="131"/>
      <c r="N2098" s="131"/>
      <c r="O2098" s="131"/>
      <c r="P2098" s="131"/>
      <c r="Q2098" s="131"/>
      <c r="R2098" s="131"/>
      <c r="S2098" s="131"/>
      <c r="T2098" s="131"/>
      <c r="U2098" s="131"/>
      <c r="V2098" s="131"/>
      <c r="W2098" s="131"/>
      <c r="X2098" s="131"/>
      <c r="Y2098" s="131"/>
      <c r="Z2098" s="131"/>
      <c r="AA2098" s="131"/>
      <c r="AB2098" s="131"/>
      <c r="AC2098" s="131"/>
      <c r="AD2098" s="131"/>
      <c r="AE2098" s="131"/>
      <c r="AF2098" s="131"/>
      <c r="AG2098" s="131"/>
      <c r="AH2098" s="131"/>
      <c r="AI2098" s="131"/>
      <c r="AJ2098" s="131"/>
      <c r="AK2098" s="131"/>
      <c r="AL2098" s="131"/>
      <c r="AM2098" s="131"/>
      <c r="AN2098" s="131"/>
      <c r="AO2098" s="131"/>
      <c r="AP2098" s="131"/>
      <c r="AQ2098" s="131"/>
      <c r="AR2098" s="131"/>
      <c r="AS2098" s="131"/>
      <c r="AT2098" s="131"/>
      <c r="AU2098" s="131"/>
      <c r="AV2098" s="131"/>
      <c r="AW2098" s="131"/>
      <c r="AX2098" s="131"/>
      <c r="AY2098" s="131"/>
      <c r="AZ2098" s="131"/>
      <c r="BA2098" s="131"/>
      <c r="BB2098" s="131"/>
      <c r="BC2098" s="131"/>
      <c r="BD2098" s="131"/>
      <c r="BE2098" s="131"/>
      <c r="BF2098" s="131"/>
      <c r="BG2098" s="131"/>
      <c r="BH2098" s="131"/>
      <c r="BI2098" s="131"/>
      <c r="BJ2098" s="131"/>
    </row>
    <row r="2099" spans="1:62" ht="12.75">
      <c r="A2099" s="131"/>
      <c r="B2099" s="131"/>
      <c r="C2099" s="131"/>
      <c r="D2099" s="131"/>
      <c r="E2099" s="131"/>
      <c r="F2099" s="131"/>
      <c r="G2099" s="131"/>
      <c r="H2099" s="131"/>
      <c r="I2099" s="131"/>
      <c r="J2099" s="131"/>
      <c r="K2099" s="131"/>
      <c r="L2099" s="131"/>
      <c r="M2099" s="131"/>
      <c r="N2099" s="131"/>
      <c r="O2099" s="131"/>
      <c r="P2099" s="131"/>
      <c r="Q2099" s="131"/>
      <c r="R2099" s="131"/>
      <c r="S2099" s="131"/>
      <c r="T2099" s="131"/>
      <c r="U2099" s="131"/>
      <c r="V2099" s="131"/>
      <c r="W2099" s="131"/>
      <c r="X2099" s="131"/>
      <c r="Y2099" s="131"/>
      <c r="Z2099" s="131"/>
      <c r="AA2099" s="131"/>
      <c r="AB2099" s="131"/>
      <c r="AC2099" s="131"/>
      <c r="AD2099" s="131"/>
      <c r="AE2099" s="131"/>
      <c r="AF2099" s="131"/>
      <c r="AG2099" s="131"/>
      <c r="AH2099" s="131"/>
      <c r="AI2099" s="131"/>
      <c r="AJ2099" s="131"/>
      <c r="AK2099" s="131"/>
      <c r="AL2099" s="131"/>
      <c r="AM2099" s="131"/>
      <c r="AN2099" s="131"/>
      <c r="AO2099" s="131"/>
      <c r="AP2099" s="131"/>
      <c r="AQ2099" s="131"/>
      <c r="AR2099" s="131"/>
      <c r="AS2099" s="131"/>
      <c r="AT2099" s="131"/>
      <c r="AU2099" s="131"/>
      <c r="AV2099" s="131"/>
      <c r="AW2099" s="131"/>
      <c r="AX2099" s="131"/>
      <c r="AY2099" s="131"/>
      <c r="AZ2099" s="131"/>
      <c r="BA2099" s="131"/>
      <c r="BB2099" s="131"/>
      <c r="BC2099" s="131"/>
      <c r="BD2099" s="131"/>
      <c r="BE2099" s="131"/>
      <c r="BF2099" s="131"/>
      <c r="BG2099" s="131"/>
      <c r="BH2099" s="131"/>
      <c r="BI2099" s="131"/>
      <c r="BJ2099" s="131"/>
    </row>
    <row r="2100" spans="1:62" ht="12.75">
      <c r="A2100" s="131"/>
      <c r="B2100" s="131"/>
      <c r="C2100" s="131"/>
      <c r="D2100" s="131"/>
      <c r="E2100" s="131"/>
      <c r="F2100" s="131"/>
      <c r="G2100" s="131"/>
      <c r="H2100" s="131"/>
      <c r="I2100" s="131"/>
      <c r="J2100" s="131"/>
      <c r="K2100" s="131"/>
      <c r="L2100" s="131"/>
      <c r="M2100" s="131"/>
      <c r="N2100" s="131"/>
      <c r="O2100" s="131"/>
      <c r="P2100" s="131"/>
      <c r="Q2100" s="131"/>
      <c r="R2100" s="131"/>
      <c r="S2100" s="131"/>
      <c r="T2100" s="131"/>
      <c r="U2100" s="131"/>
      <c r="V2100" s="131"/>
      <c r="W2100" s="131"/>
      <c r="X2100" s="131"/>
      <c r="Y2100" s="131"/>
      <c r="Z2100" s="131"/>
      <c r="AA2100" s="131"/>
      <c r="AB2100" s="131"/>
      <c r="AC2100" s="131"/>
      <c r="AD2100" s="131"/>
      <c r="AE2100" s="131"/>
      <c r="AF2100" s="131"/>
      <c r="AG2100" s="131"/>
      <c r="AH2100" s="131"/>
      <c r="AI2100" s="131"/>
      <c r="AJ2100" s="131"/>
      <c r="AK2100" s="131"/>
      <c r="AL2100" s="131"/>
      <c r="AM2100" s="131"/>
      <c r="AN2100" s="131"/>
      <c r="AO2100" s="131"/>
      <c r="AP2100" s="131"/>
      <c r="AQ2100" s="131"/>
      <c r="AR2100" s="131"/>
      <c r="AS2100" s="131"/>
      <c r="AT2100" s="131"/>
      <c r="AU2100" s="131"/>
      <c r="AV2100" s="131"/>
      <c r="AW2100" s="131"/>
      <c r="AX2100" s="131"/>
      <c r="AY2100" s="131"/>
      <c r="AZ2100" s="131"/>
      <c r="BA2100" s="131"/>
      <c r="BB2100" s="131"/>
      <c r="BC2100" s="131"/>
      <c r="BD2100" s="131"/>
      <c r="BE2100" s="131"/>
      <c r="BF2100" s="131"/>
      <c r="BG2100" s="131"/>
      <c r="BH2100" s="131"/>
      <c r="BI2100" s="131"/>
      <c r="BJ2100" s="131"/>
    </row>
    <row r="2101" spans="1:62" ht="12.75">
      <c r="A2101" s="131"/>
      <c r="B2101" s="131"/>
      <c r="C2101" s="131"/>
      <c r="D2101" s="131"/>
      <c r="E2101" s="131"/>
      <c r="F2101" s="131"/>
      <c r="G2101" s="131"/>
      <c r="H2101" s="131"/>
      <c r="I2101" s="131"/>
      <c r="J2101" s="131"/>
      <c r="K2101" s="131"/>
      <c r="L2101" s="131"/>
      <c r="M2101" s="131"/>
      <c r="N2101" s="131"/>
      <c r="O2101" s="131"/>
      <c r="P2101" s="131"/>
      <c r="Q2101" s="131"/>
      <c r="R2101" s="131"/>
      <c r="S2101" s="131"/>
      <c r="T2101" s="131"/>
      <c r="U2101" s="131"/>
      <c r="V2101" s="131"/>
      <c r="W2101" s="131"/>
      <c r="X2101" s="131"/>
      <c r="Y2101" s="131"/>
      <c r="Z2101" s="131"/>
      <c r="AA2101" s="131"/>
      <c r="AB2101" s="131"/>
      <c r="AC2101" s="131"/>
      <c r="AD2101" s="131"/>
      <c r="AE2101" s="131"/>
      <c r="AF2101" s="131"/>
      <c r="AG2101" s="131"/>
      <c r="AH2101" s="131"/>
      <c r="AI2101" s="131"/>
      <c r="AJ2101" s="131"/>
      <c r="AK2101" s="131"/>
      <c r="AL2101" s="131"/>
      <c r="AM2101" s="131"/>
      <c r="AN2101" s="131"/>
      <c r="AO2101" s="131"/>
      <c r="AP2101" s="131"/>
      <c r="AQ2101" s="131"/>
      <c r="AR2101" s="131"/>
      <c r="AS2101" s="131"/>
      <c r="AT2101" s="131"/>
      <c r="AU2101" s="131"/>
      <c r="AV2101" s="131"/>
      <c r="AW2101" s="131"/>
      <c r="AX2101" s="131"/>
      <c r="AY2101" s="131"/>
      <c r="AZ2101" s="131"/>
      <c r="BA2101" s="131"/>
      <c r="BB2101" s="131"/>
      <c r="BC2101" s="131"/>
      <c r="BD2101" s="131"/>
      <c r="BE2101" s="131"/>
      <c r="BF2101" s="131"/>
      <c r="BG2101" s="131"/>
      <c r="BH2101" s="131"/>
      <c r="BI2101" s="131"/>
      <c r="BJ2101" s="131"/>
    </row>
    <row r="2102" spans="1:62" ht="12.75">
      <c r="A2102" s="131"/>
      <c r="B2102" s="131"/>
      <c r="C2102" s="131"/>
      <c r="D2102" s="131"/>
      <c r="E2102" s="131"/>
      <c r="F2102" s="131"/>
      <c r="G2102" s="131"/>
      <c r="H2102" s="131"/>
      <c r="I2102" s="131"/>
      <c r="J2102" s="131"/>
      <c r="K2102" s="131"/>
      <c r="L2102" s="131"/>
      <c r="M2102" s="131"/>
      <c r="N2102" s="131"/>
      <c r="O2102" s="131"/>
      <c r="P2102" s="131"/>
      <c r="Q2102" s="131"/>
      <c r="R2102" s="131"/>
      <c r="S2102" s="131"/>
      <c r="T2102" s="131"/>
      <c r="U2102" s="131"/>
      <c r="V2102" s="131"/>
      <c r="W2102" s="131"/>
      <c r="X2102" s="131"/>
      <c r="Y2102" s="131"/>
      <c r="Z2102" s="131"/>
      <c r="AA2102" s="131"/>
      <c r="AB2102" s="131"/>
      <c r="AC2102" s="131"/>
      <c r="AD2102" s="131"/>
      <c r="AE2102" s="131"/>
      <c r="AF2102" s="131"/>
      <c r="AG2102" s="131"/>
      <c r="AH2102" s="131"/>
      <c r="AI2102" s="131"/>
      <c r="AJ2102" s="131"/>
      <c r="AK2102" s="131"/>
      <c r="AL2102" s="131"/>
      <c r="AM2102" s="131"/>
      <c r="AN2102" s="131"/>
      <c r="AO2102" s="131"/>
      <c r="AP2102" s="131"/>
      <c r="AQ2102" s="131"/>
      <c r="AR2102" s="131"/>
      <c r="AS2102" s="131"/>
      <c r="AT2102" s="131"/>
      <c r="AU2102" s="131"/>
      <c r="AV2102" s="131"/>
      <c r="AW2102" s="131"/>
      <c r="AX2102" s="131"/>
      <c r="AY2102" s="131"/>
      <c r="AZ2102" s="131"/>
      <c r="BA2102" s="131"/>
      <c r="BB2102" s="131"/>
      <c r="BC2102" s="131"/>
      <c r="BD2102" s="131"/>
      <c r="BE2102" s="131"/>
      <c r="BF2102" s="131"/>
      <c r="BG2102" s="131"/>
      <c r="BH2102" s="131"/>
      <c r="BI2102" s="131"/>
      <c r="BJ2102" s="131"/>
    </row>
    <row r="2103" spans="1:62" ht="12.75">
      <c r="A2103" s="131"/>
      <c r="B2103" s="131"/>
      <c r="C2103" s="131"/>
      <c r="D2103" s="131"/>
      <c r="E2103" s="131"/>
      <c r="F2103" s="131"/>
      <c r="G2103" s="131"/>
      <c r="H2103" s="131"/>
      <c r="I2103" s="131"/>
      <c r="J2103" s="131"/>
      <c r="K2103" s="131"/>
      <c r="L2103" s="131"/>
      <c r="M2103" s="131"/>
      <c r="N2103" s="131"/>
      <c r="O2103" s="131"/>
      <c r="P2103" s="131"/>
      <c r="Q2103" s="131"/>
      <c r="R2103" s="131"/>
      <c r="S2103" s="131"/>
      <c r="T2103" s="131"/>
      <c r="U2103" s="131"/>
      <c r="V2103" s="131"/>
      <c r="W2103" s="131"/>
      <c r="X2103" s="131"/>
      <c r="Y2103" s="131"/>
      <c r="Z2103" s="131"/>
      <c r="AA2103" s="131"/>
      <c r="AB2103" s="131"/>
      <c r="AC2103" s="131"/>
      <c r="AD2103" s="131"/>
      <c r="AE2103" s="131"/>
      <c r="AF2103" s="131"/>
      <c r="AG2103" s="131"/>
      <c r="AH2103" s="131"/>
      <c r="AI2103" s="131"/>
      <c r="AJ2103" s="131"/>
      <c r="AK2103" s="131"/>
      <c r="AL2103" s="131"/>
      <c r="AM2103" s="131"/>
      <c r="AN2103" s="131"/>
      <c r="AO2103" s="131"/>
      <c r="AP2103" s="131"/>
      <c r="AQ2103" s="131"/>
      <c r="AR2103" s="131"/>
      <c r="AS2103" s="131"/>
      <c r="AT2103" s="131"/>
      <c r="AU2103" s="131"/>
      <c r="AV2103" s="131"/>
      <c r="AW2103" s="131"/>
      <c r="AX2103" s="131"/>
      <c r="AY2103" s="131"/>
      <c r="AZ2103" s="131"/>
      <c r="BA2103" s="131"/>
      <c r="BB2103" s="131"/>
      <c r="BC2103" s="131"/>
      <c r="BD2103" s="131"/>
      <c r="BE2103" s="131"/>
      <c r="BF2103" s="131"/>
      <c r="BG2103" s="131"/>
      <c r="BH2103" s="131"/>
      <c r="BI2103" s="131"/>
      <c r="BJ2103" s="131"/>
    </row>
    <row r="2104" spans="1:62" ht="12.75">
      <c r="A2104" s="131"/>
      <c r="B2104" s="131"/>
      <c r="C2104" s="131"/>
      <c r="D2104" s="131"/>
      <c r="E2104" s="131"/>
      <c r="F2104" s="131"/>
      <c r="G2104" s="131"/>
      <c r="H2104" s="131"/>
      <c r="I2104" s="131"/>
      <c r="J2104" s="131"/>
      <c r="K2104" s="131"/>
      <c r="L2104" s="131"/>
      <c r="M2104" s="131"/>
      <c r="N2104" s="131"/>
      <c r="O2104" s="131"/>
      <c r="P2104" s="131"/>
      <c r="Q2104" s="131"/>
      <c r="R2104" s="131"/>
      <c r="S2104" s="131"/>
      <c r="T2104" s="131"/>
      <c r="U2104" s="131"/>
      <c r="V2104" s="131"/>
      <c r="W2104" s="131"/>
      <c r="X2104" s="131"/>
      <c r="Y2104" s="131"/>
      <c r="Z2104" s="131"/>
      <c r="AA2104" s="131"/>
      <c r="AB2104" s="131"/>
      <c r="AC2104" s="131"/>
      <c r="AD2104" s="131"/>
      <c r="AE2104" s="131"/>
      <c r="AF2104" s="131"/>
      <c r="AG2104" s="131"/>
      <c r="AH2104" s="131"/>
      <c r="AI2104" s="131"/>
      <c r="AJ2104" s="131"/>
      <c r="AK2104" s="131"/>
      <c r="AL2104" s="131"/>
      <c r="AM2104" s="131"/>
      <c r="AN2104" s="131"/>
      <c r="AO2104" s="131"/>
      <c r="AP2104" s="131"/>
      <c r="AQ2104" s="131"/>
      <c r="AR2104" s="131"/>
      <c r="AS2104" s="131"/>
      <c r="AT2104" s="131"/>
      <c r="AU2104" s="131"/>
      <c r="AV2104" s="131"/>
      <c r="AW2104" s="131"/>
      <c r="AX2104" s="131"/>
      <c r="AY2104" s="131"/>
      <c r="AZ2104" s="131"/>
      <c r="BA2104" s="131"/>
      <c r="BB2104" s="131"/>
      <c r="BC2104" s="131"/>
      <c r="BD2104" s="131"/>
      <c r="BE2104" s="131"/>
      <c r="BF2104" s="131"/>
      <c r="BG2104" s="131"/>
      <c r="BH2104" s="131"/>
      <c r="BI2104" s="131"/>
      <c r="BJ2104" s="131"/>
    </row>
    <row r="2105" spans="1:62" ht="12.75">
      <c r="A2105" s="131"/>
      <c r="B2105" s="131"/>
      <c r="C2105" s="131"/>
      <c r="D2105" s="131"/>
      <c r="E2105" s="131"/>
      <c r="F2105" s="131"/>
      <c r="G2105" s="131"/>
      <c r="H2105" s="131"/>
      <c r="I2105" s="131"/>
      <c r="J2105" s="131"/>
      <c r="K2105" s="131"/>
      <c r="L2105" s="131"/>
      <c r="M2105" s="131"/>
      <c r="N2105" s="131"/>
      <c r="O2105" s="131"/>
      <c r="P2105" s="131"/>
      <c r="Q2105" s="131"/>
      <c r="R2105" s="131"/>
      <c r="S2105" s="131"/>
      <c r="T2105" s="131"/>
      <c r="U2105" s="131"/>
      <c r="V2105" s="131"/>
      <c r="W2105" s="131"/>
      <c r="X2105" s="131"/>
      <c r="Y2105" s="131"/>
      <c r="Z2105" s="131"/>
      <c r="AA2105" s="131"/>
      <c r="AB2105" s="131"/>
      <c r="AC2105" s="131"/>
      <c r="AD2105" s="131"/>
      <c r="AE2105" s="131"/>
      <c r="AF2105" s="131"/>
      <c r="AG2105" s="131"/>
      <c r="AH2105" s="131"/>
      <c r="AI2105" s="131"/>
      <c r="AJ2105" s="131"/>
      <c r="AK2105" s="131"/>
      <c r="AL2105" s="131"/>
      <c r="AM2105" s="131"/>
      <c r="AN2105" s="131"/>
      <c r="AO2105" s="131"/>
      <c r="AP2105" s="131"/>
      <c r="AQ2105" s="131"/>
      <c r="AR2105" s="131"/>
      <c r="AS2105" s="131"/>
      <c r="AT2105" s="131"/>
      <c r="AU2105" s="131"/>
      <c r="AV2105" s="131"/>
      <c r="AW2105" s="131"/>
      <c r="AX2105" s="131"/>
      <c r="AY2105" s="131"/>
      <c r="AZ2105" s="131"/>
      <c r="BA2105" s="131"/>
      <c r="BB2105" s="131"/>
      <c r="BC2105" s="131"/>
      <c r="BD2105" s="131"/>
      <c r="BE2105" s="131"/>
      <c r="BF2105" s="131"/>
      <c r="BG2105" s="131"/>
      <c r="BH2105" s="131"/>
      <c r="BI2105" s="131"/>
      <c r="BJ2105" s="131"/>
    </row>
    <row r="2106" spans="1:62" ht="12.75">
      <c r="A2106" s="131"/>
      <c r="B2106" s="131"/>
      <c r="C2106" s="131"/>
      <c r="D2106" s="131"/>
      <c r="E2106" s="131"/>
      <c r="F2106" s="131"/>
      <c r="G2106" s="131"/>
      <c r="H2106" s="131"/>
      <c r="I2106" s="131"/>
      <c r="J2106" s="131"/>
      <c r="K2106" s="131"/>
      <c r="L2106" s="131"/>
      <c r="M2106" s="131"/>
      <c r="N2106" s="131"/>
      <c r="O2106" s="131"/>
      <c r="P2106" s="131"/>
      <c r="Q2106" s="131"/>
      <c r="R2106" s="131"/>
      <c r="S2106" s="131"/>
      <c r="T2106" s="131"/>
      <c r="U2106" s="131"/>
      <c r="V2106" s="131"/>
      <c r="W2106" s="131"/>
      <c r="X2106" s="131"/>
      <c r="Y2106" s="131"/>
      <c r="Z2106" s="131"/>
      <c r="AA2106" s="131"/>
      <c r="AB2106" s="131"/>
      <c r="AC2106" s="131"/>
      <c r="AD2106" s="131"/>
      <c r="AE2106" s="131"/>
      <c r="AF2106" s="131"/>
      <c r="AG2106" s="131"/>
      <c r="AH2106" s="131"/>
      <c r="AI2106" s="131"/>
      <c r="AJ2106" s="131"/>
      <c r="AK2106" s="131"/>
      <c r="AL2106" s="131"/>
      <c r="AM2106" s="131"/>
      <c r="AN2106" s="131"/>
      <c r="AO2106" s="131"/>
      <c r="AP2106" s="131"/>
      <c r="AQ2106" s="131"/>
      <c r="AR2106" s="131"/>
      <c r="AS2106" s="131"/>
      <c r="AT2106" s="131"/>
      <c r="AU2106" s="131"/>
      <c r="AV2106" s="131"/>
      <c r="AW2106" s="131"/>
      <c r="AX2106" s="131"/>
      <c r="AY2106" s="131"/>
      <c r="AZ2106" s="131"/>
      <c r="BA2106" s="131"/>
      <c r="BB2106" s="131"/>
      <c r="BC2106" s="131"/>
      <c r="BD2106" s="131"/>
      <c r="BE2106" s="131"/>
      <c r="BF2106" s="131"/>
      <c r="BG2106" s="131"/>
      <c r="BH2106" s="131"/>
      <c r="BI2106" s="131"/>
      <c r="BJ2106" s="131"/>
    </row>
    <row r="2107" spans="1:62" ht="12.75">
      <c r="A2107" s="131"/>
      <c r="B2107" s="131"/>
      <c r="C2107" s="131"/>
      <c r="D2107" s="131"/>
      <c r="E2107" s="131"/>
      <c r="F2107" s="131"/>
      <c r="G2107" s="131"/>
      <c r="H2107" s="131"/>
      <c r="I2107" s="131"/>
      <c r="J2107" s="131"/>
      <c r="K2107" s="131"/>
      <c r="L2107" s="131"/>
      <c r="M2107" s="131"/>
      <c r="N2107" s="131"/>
      <c r="O2107" s="131"/>
      <c r="P2107" s="131"/>
      <c r="Q2107" s="131"/>
      <c r="R2107" s="131"/>
      <c r="S2107" s="131"/>
      <c r="T2107" s="131"/>
      <c r="U2107" s="131"/>
      <c r="V2107" s="131"/>
      <c r="W2107" s="131"/>
      <c r="X2107" s="131"/>
      <c r="Y2107" s="131"/>
      <c r="Z2107" s="131"/>
      <c r="AA2107" s="131"/>
      <c r="AB2107" s="131"/>
      <c r="AC2107" s="131"/>
      <c r="AD2107" s="131"/>
      <c r="AE2107" s="131"/>
      <c r="AF2107" s="131"/>
      <c r="AG2107" s="131"/>
      <c r="AH2107" s="131"/>
      <c r="AI2107" s="131"/>
      <c r="AJ2107" s="131"/>
      <c r="AK2107" s="131"/>
      <c r="AL2107" s="131"/>
      <c r="AM2107" s="131"/>
      <c r="AN2107" s="131"/>
      <c r="AO2107" s="131"/>
      <c r="AP2107" s="131"/>
      <c r="AQ2107" s="131"/>
      <c r="AR2107" s="131"/>
      <c r="AS2107" s="131"/>
      <c r="AT2107" s="131"/>
      <c r="AU2107" s="131"/>
      <c r="AV2107" s="131"/>
      <c r="AW2107" s="131"/>
      <c r="AX2107" s="131"/>
      <c r="AY2107" s="131"/>
      <c r="AZ2107" s="131"/>
      <c r="BA2107" s="131"/>
      <c r="BB2107" s="131"/>
      <c r="BC2107" s="131"/>
      <c r="BD2107" s="131"/>
      <c r="BE2107" s="131"/>
      <c r="BF2107" s="131"/>
      <c r="BG2107" s="131"/>
      <c r="BH2107" s="131"/>
      <c r="BI2107" s="131"/>
      <c r="BJ2107" s="131"/>
    </row>
    <row r="2108" spans="1:62" ht="12.75">
      <c r="A2108" s="131"/>
      <c r="B2108" s="131"/>
      <c r="C2108" s="131"/>
      <c r="D2108" s="131"/>
      <c r="E2108" s="131"/>
      <c r="F2108" s="131"/>
      <c r="G2108" s="131"/>
      <c r="H2108" s="131"/>
      <c r="I2108" s="131"/>
      <c r="J2108" s="131"/>
      <c r="K2108" s="131"/>
      <c r="L2108" s="131"/>
      <c r="M2108" s="131"/>
      <c r="N2108" s="131"/>
      <c r="O2108" s="131"/>
      <c r="P2108" s="131"/>
      <c r="Q2108" s="131"/>
      <c r="R2108" s="131"/>
      <c r="S2108" s="131"/>
      <c r="T2108" s="131"/>
      <c r="U2108" s="131"/>
      <c r="V2108" s="131"/>
      <c r="W2108" s="131"/>
      <c r="X2108" s="131"/>
      <c r="Y2108" s="131"/>
      <c r="Z2108" s="131"/>
      <c r="AA2108" s="131"/>
      <c r="AB2108" s="131"/>
      <c r="AC2108" s="131"/>
      <c r="AD2108" s="131"/>
      <c r="AE2108" s="131"/>
      <c r="AF2108" s="131"/>
      <c r="AG2108" s="131"/>
      <c r="AH2108" s="131"/>
      <c r="AI2108" s="131"/>
      <c r="AJ2108" s="131"/>
      <c r="AK2108" s="131"/>
      <c r="AL2108" s="131"/>
      <c r="AM2108" s="131"/>
      <c r="AN2108" s="131"/>
      <c r="AO2108" s="131"/>
      <c r="AP2108" s="131"/>
      <c r="AQ2108" s="131"/>
      <c r="AR2108" s="131"/>
      <c r="AS2108" s="131"/>
      <c r="AT2108" s="131"/>
      <c r="AU2108" s="131"/>
      <c r="AV2108" s="131"/>
      <c r="AW2108" s="131"/>
      <c r="AX2108" s="131"/>
      <c r="AY2108" s="131"/>
      <c r="AZ2108" s="131"/>
      <c r="BA2108" s="131"/>
      <c r="BB2108" s="131"/>
      <c r="BC2108" s="131"/>
      <c r="BD2108" s="131"/>
      <c r="BE2108" s="131"/>
      <c r="BF2108" s="131"/>
      <c r="BG2108" s="131"/>
      <c r="BH2108" s="131"/>
      <c r="BI2108" s="131"/>
      <c r="BJ2108" s="131"/>
    </row>
    <row r="2109" spans="1:62" ht="12.75">
      <c r="A2109" s="131"/>
      <c r="B2109" s="131"/>
      <c r="C2109" s="131"/>
      <c r="D2109" s="131"/>
      <c r="E2109" s="131"/>
      <c r="F2109" s="131"/>
      <c r="G2109" s="131"/>
      <c r="H2109" s="131"/>
      <c r="I2109" s="131"/>
      <c r="J2109" s="131"/>
      <c r="K2109" s="131"/>
      <c r="L2109" s="131"/>
      <c r="M2109" s="131"/>
      <c r="N2109" s="131"/>
      <c r="O2109" s="131"/>
      <c r="P2109" s="131"/>
      <c r="Q2109" s="131"/>
      <c r="R2109" s="131"/>
      <c r="S2109" s="131"/>
      <c r="T2109" s="131"/>
      <c r="U2109" s="131"/>
      <c r="V2109" s="131"/>
      <c r="W2109" s="131"/>
      <c r="X2109" s="131"/>
      <c r="Y2109" s="131"/>
      <c r="Z2109" s="131"/>
      <c r="AA2109" s="131"/>
      <c r="AB2109" s="131"/>
      <c r="AC2109" s="131"/>
      <c r="AD2109" s="131"/>
      <c r="AE2109" s="131"/>
      <c r="AF2109" s="131"/>
      <c r="AG2109" s="131"/>
      <c r="AH2109" s="131"/>
      <c r="AI2109" s="131"/>
      <c r="AJ2109" s="131"/>
      <c r="AK2109" s="131"/>
      <c r="AL2109" s="131"/>
      <c r="AM2109" s="131"/>
      <c r="AN2109" s="131"/>
      <c r="AO2109" s="131"/>
      <c r="AP2109" s="131"/>
      <c r="AQ2109" s="131"/>
      <c r="AR2109" s="131"/>
      <c r="AS2109" s="131"/>
      <c r="AT2109" s="131"/>
      <c r="AU2109" s="131"/>
      <c r="AV2109" s="131"/>
      <c r="AW2109" s="131"/>
      <c r="AX2109" s="131"/>
      <c r="AY2109" s="131"/>
      <c r="AZ2109" s="131"/>
      <c r="BA2109" s="131"/>
      <c r="BB2109" s="131"/>
      <c r="BC2109" s="131"/>
      <c r="BD2109" s="131"/>
      <c r="BE2109" s="131"/>
      <c r="BF2109" s="131"/>
      <c r="BG2109" s="131"/>
      <c r="BH2109" s="131"/>
      <c r="BI2109" s="131"/>
      <c r="BJ2109" s="131"/>
    </row>
    <row r="2110" spans="1:62" ht="12.75">
      <c r="A2110" s="131"/>
      <c r="B2110" s="131"/>
      <c r="C2110" s="131"/>
      <c r="D2110" s="131"/>
      <c r="E2110" s="131"/>
      <c r="F2110" s="131"/>
      <c r="G2110" s="131"/>
      <c r="H2110" s="131"/>
      <c r="I2110" s="131"/>
      <c r="J2110" s="131"/>
      <c r="K2110" s="131"/>
      <c r="L2110" s="131"/>
      <c r="M2110" s="131"/>
      <c r="N2110" s="131"/>
      <c r="O2110" s="131"/>
      <c r="P2110" s="131"/>
      <c r="Q2110" s="131"/>
      <c r="R2110" s="131"/>
      <c r="S2110" s="131"/>
      <c r="T2110" s="131"/>
      <c r="U2110" s="131"/>
      <c r="V2110" s="131"/>
      <c r="W2110" s="131"/>
      <c r="X2110" s="131"/>
      <c r="Y2110" s="131"/>
      <c r="Z2110" s="131"/>
      <c r="AA2110" s="131"/>
      <c r="AB2110" s="131"/>
      <c r="AC2110" s="131"/>
      <c r="AD2110" s="131"/>
      <c r="AE2110" s="131"/>
      <c r="AF2110" s="131"/>
      <c r="AG2110" s="131"/>
      <c r="AH2110" s="131"/>
      <c r="AI2110" s="131"/>
      <c r="AJ2110" s="131"/>
      <c r="AK2110" s="131"/>
      <c r="AL2110" s="131"/>
      <c r="AM2110" s="131"/>
      <c r="AN2110" s="131"/>
      <c r="AO2110" s="131"/>
      <c r="AP2110" s="131"/>
      <c r="AQ2110" s="131"/>
      <c r="AR2110" s="131"/>
      <c r="AS2110" s="131"/>
      <c r="AT2110" s="131"/>
      <c r="AU2110" s="131"/>
      <c r="AV2110" s="131"/>
      <c r="AW2110" s="131"/>
      <c r="AX2110" s="131"/>
      <c r="AY2110" s="131"/>
      <c r="AZ2110" s="131"/>
      <c r="BA2110" s="131"/>
      <c r="BB2110" s="131"/>
      <c r="BC2110" s="131"/>
      <c r="BD2110" s="131"/>
      <c r="BE2110" s="131"/>
      <c r="BF2110" s="131"/>
      <c r="BG2110" s="131"/>
      <c r="BH2110" s="131"/>
      <c r="BI2110" s="131"/>
      <c r="BJ2110" s="131"/>
    </row>
    <row r="2111" spans="1:62" ht="12.75">
      <c r="A2111" s="131"/>
      <c r="B2111" s="131"/>
      <c r="C2111" s="131"/>
      <c r="D2111" s="131"/>
      <c r="E2111" s="131"/>
      <c r="F2111" s="131"/>
      <c r="G2111" s="131"/>
      <c r="H2111" s="131"/>
      <c r="I2111" s="131"/>
      <c r="J2111" s="131"/>
      <c r="K2111" s="131"/>
      <c r="L2111" s="131"/>
      <c r="M2111" s="131"/>
      <c r="N2111" s="131"/>
      <c r="O2111" s="131"/>
      <c r="P2111" s="131"/>
      <c r="Q2111" s="131"/>
      <c r="R2111" s="131"/>
      <c r="S2111" s="131"/>
      <c r="T2111" s="131"/>
      <c r="U2111" s="131"/>
      <c r="V2111" s="131"/>
      <c r="W2111" s="131"/>
      <c r="X2111" s="131"/>
      <c r="Y2111" s="131"/>
      <c r="Z2111" s="131"/>
      <c r="AA2111" s="131"/>
      <c r="AB2111" s="131"/>
      <c r="AC2111" s="131"/>
      <c r="AD2111" s="131"/>
      <c r="AE2111" s="131"/>
      <c r="AF2111" s="131"/>
      <c r="AG2111" s="131"/>
      <c r="AH2111" s="131"/>
      <c r="AI2111" s="131"/>
      <c r="AJ2111" s="131"/>
      <c r="AK2111" s="131"/>
      <c r="AL2111" s="131"/>
      <c r="AM2111" s="131"/>
      <c r="AN2111" s="131"/>
      <c r="AO2111" s="131"/>
      <c r="AP2111" s="131"/>
      <c r="AQ2111" s="131"/>
      <c r="AR2111" s="131"/>
      <c r="AS2111" s="131"/>
      <c r="AT2111" s="131"/>
      <c r="AU2111" s="131"/>
      <c r="AV2111" s="131"/>
      <c r="AW2111" s="131"/>
      <c r="AX2111" s="131"/>
      <c r="AY2111" s="131"/>
      <c r="AZ2111" s="131"/>
      <c r="BA2111" s="131"/>
      <c r="BB2111" s="131"/>
      <c r="BC2111" s="131"/>
      <c r="BD2111" s="131"/>
      <c r="BE2111" s="131"/>
      <c r="BF2111" s="131"/>
      <c r="BG2111" s="131"/>
      <c r="BH2111" s="131"/>
      <c r="BI2111" s="131"/>
      <c r="BJ2111" s="131"/>
    </row>
    <row r="2112" spans="1:62" ht="12.75">
      <c r="A2112" s="131"/>
      <c r="B2112" s="131"/>
      <c r="C2112" s="131"/>
      <c r="D2112" s="131"/>
      <c r="E2112" s="131"/>
      <c r="F2112" s="131"/>
      <c r="G2112" s="131"/>
      <c r="H2112" s="131"/>
      <c r="I2112" s="131"/>
      <c r="J2112" s="131"/>
      <c r="K2112" s="131"/>
      <c r="L2112" s="131"/>
      <c r="M2112" s="131"/>
      <c r="N2112" s="131"/>
      <c r="O2112" s="131"/>
      <c r="P2112" s="131"/>
      <c r="Q2112" s="131"/>
      <c r="R2112" s="131"/>
      <c r="S2112" s="131"/>
      <c r="T2112" s="131"/>
      <c r="U2112" s="131"/>
      <c r="V2112" s="131"/>
      <c r="W2112" s="131"/>
      <c r="X2112" s="131"/>
      <c r="Y2112" s="131"/>
      <c r="Z2112" s="131"/>
      <c r="AA2112" s="131"/>
      <c r="AB2112" s="131"/>
      <c r="AC2112" s="131"/>
      <c r="AD2112" s="131"/>
      <c r="AE2112" s="131"/>
      <c r="AF2112" s="131"/>
      <c r="AG2112" s="131"/>
      <c r="AH2112" s="131"/>
      <c r="AI2112" s="131"/>
      <c r="AJ2112" s="131"/>
      <c r="AK2112" s="131"/>
      <c r="AL2112" s="131"/>
      <c r="AM2112" s="131"/>
      <c r="AN2112" s="131"/>
      <c r="AO2112" s="131"/>
      <c r="AP2112" s="131"/>
      <c r="AQ2112" s="131"/>
      <c r="AR2112" s="131"/>
      <c r="AS2112" s="131"/>
      <c r="AT2112" s="131"/>
      <c r="AU2112" s="131"/>
      <c r="AV2112" s="131"/>
      <c r="AW2112" s="131"/>
      <c r="AX2112" s="131"/>
      <c r="AY2112" s="131"/>
      <c r="AZ2112" s="131"/>
      <c r="BA2112" s="131"/>
      <c r="BB2112" s="131"/>
      <c r="BC2112" s="131"/>
      <c r="BD2112" s="131"/>
      <c r="BE2112" s="131"/>
      <c r="BF2112" s="131"/>
      <c r="BG2112" s="131"/>
      <c r="BH2112" s="131"/>
      <c r="BI2112" s="131"/>
      <c r="BJ2112" s="131"/>
    </row>
    <row r="2113" spans="1:62" ht="12.75">
      <c r="A2113" s="131"/>
      <c r="B2113" s="131"/>
      <c r="C2113" s="131"/>
      <c r="D2113" s="131"/>
      <c r="E2113" s="131"/>
      <c r="F2113" s="131"/>
      <c r="G2113" s="131"/>
      <c r="H2113" s="131"/>
      <c r="I2113" s="131"/>
      <c r="J2113" s="131"/>
      <c r="K2113" s="131"/>
      <c r="L2113" s="131"/>
      <c r="M2113" s="131"/>
      <c r="N2113" s="131"/>
      <c r="O2113" s="131"/>
      <c r="P2113" s="131"/>
      <c r="Q2113" s="131"/>
      <c r="R2113" s="131"/>
      <c r="S2113" s="131"/>
      <c r="T2113" s="131"/>
      <c r="U2113" s="131"/>
      <c r="V2113" s="131"/>
      <c r="W2113" s="131"/>
      <c r="X2113" s="131"/>
      <c r="Y2113" s="131"/>
      <c r="Z2113" s="131"/>
      <c r="AA2113" s="131"/>
      <c r="AB2113" s="131"/>
      <c r="AC2113" s="131"/>
      <c r="AD2113" s="131"/>
      <c r="AE2113" s="131"/>
      <c r="AF2113" s="131"/>
      <c r="AG2113" s="131"/>
      <c r="AH2113" s="131"/>
      <c r="AI2113" s="131"/>
      <c r="AJ2113" s="131"/>
      <c r="AK2113" s="131"/>
      <c r="AL2113" s="131"/>
      <c r="AM2113" s="131"/>
      <c r="AN2113" s="131"/>
      <c r="AO2113" s="131"/>
      <c r="AP2113" s="131"/>
      <c r="AQ2113" s="131"/>
      <c r="AR2113" s="131"/>
      <c r="AS2113" s="131"/>
      <c r="AT2113" s="131"/>
      <c r="AU2113" s="131"/>
      <c r="AV2113" s="131"/>
      <c r="AW2113" s="131"/>
      <c r="AX2113" s="131"/>
      <c r="AY2113" s="131"/>
      <c r="AZ2113" s="131"/>
      <c r="BA2113" s="131"/>
      <c r="BB2113" s="131"/>
      <c r="BC2113" s="131"/>
      <c r="BD2113" s="131"/>
      <c r="BE2113" s="131"/>
      <c r="BF2113" s="131"/>
      <c r="BG2113" s="131"/>
      <c r="BH2113" s="131"/>
      <c r="BI2113" s="131"/>
      <c r="BJ2113" s="131"/>
    </row>
    <row r="2114" spans="1:62" ht="12.75">
      <c r="A2114" s="131"/>
      <c r="B2114" s="131"/>
      <c r="C2114" s="131"/>
      <c r="D2114" s="131"/>
      <c r="E2114" s="131"/>
      <c r="F2114" s="131"/>
      <c r="G2114" s="131"/>
      <c r="H2114" s="131"/>
      <c r="I2114" s="131"/>
      <c r="J2114" s="131"/>
      <c r="K2114" s="131"/>
      <c r="L2114" s="131"/>
      <c r="M2114" s="131"/>
      <c r="N2114" s="131"/>
      <c r="O2114" s="131"/>
      <c r="P2114" s="131"/>
      <c r="Q2114" s="131"/>
      <c r="R2114" s="131"/>
      <c r="S2114" s="131"/>
      <c r="T2114" s="131"/>
      <c r="U2114" s="131"/>
      <c r="V2114" s="131"/>
      <c r="W2114" s="131"/>
      <c r="X2114" s="131"/>
      <c r="Y2114" s="131"/>
      <c r="Z2114" s="131"/>
      <c r="AA2114" s="131"/>
      <c r="AB2114" s="131"/>
      <c r="AC2114" s="131"/>
      <c r="AD2114" s="131"/>
      <c r="AE2114" s="131"/>
      <c r="AF2114" s="131"/>
      <c r="AG2114" s="131"/>
      <c r="AH2114" s="131"/>
      <c r="AI2114" s="131"/>
      <c r="AJ2114" s="131"/>
      <c r="AK2114" s="131"/>
      <c r="AL2114" s="131"/>
      <c r="AM2114" s="131"/>
      <c r="AN2114" s="131"/>
      <c r="AO2114" s="131"/>
      <c r="AP2114" s="131"/>
      <c r="AQ2114" s="131"/>
      <c r="AR2114" s="131"/>
      <c r="AS2114" s="131"/>
      <c r="AT2114" s="131"/>
      <c r="AU2114" s="131"/>
      <c r="AV2114" s="131"/>
      <c r="AW2114" s="131"/>
      <c r="AX2114" s="131"/>
      <c r="AY2114" s="131"/>
      <c r="AZ2114" s="131"/>
      <c r="BA2114" s="131"/>
      <c r="BB2114" s="131"/>
      <c r="BC2114" s="131"/>
      <c r="BD2114" s="131"/>
      <c r="BE2114" s="131"/>
      <c r="BF2114" s="131"/>
      <c r="BG2114" s="131"/>
      <c r="BH2114" s="131"/>
      <c r="BI2114" s="131"/>
      <c r="BJ2114" s="131"/>
    </row>
    <row r="2115" spans="1:62" ht="12.75">
      <c r="A2115" s="131"/>
      <c r="B2115" s="131"/>
      <c r="C2115" s="131"/>
      <c r="D2115" s="131"/>
      <c r="E2115" s="131"/>
      <c r="F2115" s="131"/>
      <c r="G2115" s="131"/>
      <c r="H2115" s="131"/>
      <c r="I2115" s="131"/>
      <c r="J2115" s="131"/>
      <c r="K2115" s="131"/>
      <c r="L2115" s="131"/>
      <c r="M2115" s="131"/>
      <c r="N2115" s="131"/>
      <c r="O2115" s="131"/>
      <c r="P2115" s="131"/>
      <c r="Q2115" s="131"/>
      <c r="R2115" s="131"/>
      <c r="S2115" s="131"/>
      <c r="T2115" s="131"/>
      <c r="U2115" s="131"/>
      <c r="V2115" s="131"/>
      <c r="W2115" s="131"/>
      <c r="X2115" s="131"/>
      <c r="Y2115" s="131"/>
      <c r="Z2115" s="131"/>
      <c r="AA2115" s="131"/>
      <c r="AB2115" s="131"/>
      <c r="AC2115" s="131"/>
      <c r="AD2115" s="131"/>
      <c r="AE2115" s="131"/>
      <c r="AF2115" s="131"/>
      <c r="AG2115" s="131"/>
      <c r="AH2115" s="131"/>
      <c r="AI2115" s="131"/>
      <c r="AJ2115" s="131"/>
      <c r="AK2115" s="131"/>
      <c r="AL2115" s="131"/>
      <c r="AM2115" s="131"/>
      <c r="AN2115" s="131"/>
      <c r="AO2115" s="131"/>
      <c r="AP2115" s="131"/>
      <c r="AQ2115" s="131"/>
      <c r="AR2115" s="131"/>
      <c r="AS2115" s="131"/>
      <c r="AT2115" s="131"/>
      <c r="AU2115" s="131"/>
      <c r="AV2115" s="131"/>
      <c r="AW2115" s="131"/>
      <c r="AX2115" s="131"/>
      <c r="AY2115" s="131"/>
      <c r="AZ2115" s="131"/>
      <c r="BA2115" s="131"/>
      <c r="BB2115" s="131"/>
      <c r="BC2115" s="131"/>
      <c r="BD2115" s="131"/>
      <c r="BE2115" s="131"/>
      <c r="BF2115" s="131"/>
      <c r="BG2115" s="131"/>
      <c r="BH2115" s="131"/>
      <c r="BI2115" s="131"/>
      <c r="BJ2115" s="131"/>
    </row>
    <row r="2116" spans="1:62" ht="12.75">
      <c r="A2116" s="131"/>
      <c r="B2116" s="131"/>
      <c r="C2116" s="131"/>
      <c r="D2116" s="131"/>
      <c r="E2116" s="131"/>
      <c r="F2116" s="131"/>
      <c r="G2116" s="131"/>
      <c r="H2116" s="131"/>
      <c r="I2116" s="131"/>
      <c r="J2116" s="131"/>
      <c r="K2116" s="131"/>
      <c r="L2116" s="131"/>
      <c r="M2116" s="131"/>
      <c r="N2116" s="131"/>
      <c r="O2116" s="131"/>
      <c r="P2116" s="131"/>
      <c r="Q2116" s="131"/>
      <c r="R2116" s="131"/>
      <c r="S2116" s="131"/>
      <c r="T2116" s="131"/>
      <c r="U2116" s="131"/>
      <c r="V2116" s="131"/>
      <c r="W2116" s="131"/>
      <c r="X2116" s="131"/>
      <c r="Y2116" s="131"/>
      <c r="Z2116" s="131"/>
      <c r="AA2116" s="131"/>
      <c r="AB2116" s="131"/>
      <c r="AC2116" s="131"/>
      <c r="AD2116" s="131"/>
      <c r="AE2116" s="131"/>
      <c r="AF2116" s="131"/>
      <c r="AG2116" s="131"/>
      <c r="AH2116" s="131"/>
      <c r="AI2116" s="131"/>
      <c r="AJ2116" s="131"/>
      <c r="AK2116" s="131"/>
      <c r="AL2116" s="131"/>
      <c r="AM2116" s="131"/>
      <c r="AN2116" s="131"/>
      <c r="AO2116" s="131"/>
      <c r="AP2116" s="131"/>
      <c r="AQ2116" s="131"/>
      <c r="AR2116" s="131"/>
      <c r="AS2116" s="131"/>
      <c r="AT2116" s="131"/>
      <c r="AU2116" s="131"/>
      <c r="AV2116" s="131"/>
      <c r="AW2116" s="131"/>
      <c r="AX2116" s="131"/>
      <c r="AY2116" s="131"/>
      <c r="AZ2116" s="131"/>
      <c r="BA2116" s="131"/>
      <c r="BB2116" s="131"/>
      <c r="BC2116" s="131"/>
      <c r="BD2116" s="131"/>
      <c r="BE2116" s="131"/>
      <c r="BF2116" s="131"/>
      <c r="BG2116" s="131"/>
      <c r="BH2116" s="131"/>
      <c r="BI2116" s="131"/>
      <c r="BJ2116" s="131"/>
    </row>
    <row r="2117" spans="1:62" ht="12.75">
      <c r="A2117" s="131"/>
      <c r="B2117" s="131"/>
      <c r="C2117" s="131"/>
      <c r="D2117" s="131"/>
      <c r="E2117" s="131"/>
      <c r="F2117" s="131"/>
      <c r="G2117" s="131"/>
      <c r="H2117" s="131"/>
      <c r="I2117" s="131"/>
      <c r="J2117" s="131"/>
      <c r="K2117" s="131"/>
      <c r="L2117" s="131"/>
      <c r="M2117" s="131"/>
      <c r="N2117" s="131"/>
      <c r="O2117" s="131"/>
      <c r="P2117" s="131"/>
      <c r="Q2117" s="131"/>
      <c r="R2117" s="131"/>
      <c r="S2117" s="131"/>
      <c r="T2117" s="131"/>
      <c r="U2117" s="131"/>
      <c r="V2117" s="131"/>
      <c r="W2117" s="131"/>
      <c r="X2117" s="131"/>
      <c r="Y2117" s="131"/>
      <c r="Z2117" s="131"/>
      <c r="AA2117" s="131"/>
      <c r="AB2117" s="131"/>
      <c r="AC2117" s="131"/>
      <c r="AD2117" s="131"/>
      <c r="AE2117" s="131"/>
      <c r="AF2117" s="131"/>
      <c r="AG2117" s="131"/>
      <c r="AH2117" s="131"/>
      <c r="AI2117" s="131"/>
      <c r="AJ2117" s="131"/>
      <c r="AK2117" s="131"/>
      <c r="AL2117" s="131"/>
      <c r="AM2117" s="131"/>
      <c r="AN2117" s="131"/>
      <c r="AO2117" s="131"/>
      <c r="AP2117" s="131"/>
      <c r="AQ2117" s="131"/>
      <c r="AR2117" s="131"/>
      <c r="AS2117" s="131"/>
      <c r="AT2117" s="131"/>
      <c r="AU2117" s="131"/>
      <c r="AV2117" s="131"/>
      <c r="AW2117" s="131"/>
      <c r="AX2117" s="131"/>
      <c r="AY2117" s="131"/>
      <c r="AZ2117" s="131"/>
      <c r="BA2117" s="131"/>
      <c r="BB2117" s="131"/>
      <c r="BC2117" s="131"/>
      <c r="BD2117" s="131"/>
      <c r="BE2117" s="131"/>
      <c r="BF2117" s="131"/>
      <c r="BG2117" s="131"/>
      <c r="BH2117" s="131"/>
      <c r="BI2117" s="131"/>
      <c r="BJ2117" s="131"/>
    </row>
    <row r="2118" spans="1:62" ht="12.75">
      <c r="A2118" s="131"/>
      <c r="B2118" s="131"/>
      <c r="C2118" s="131"/>
      <c r="D2118" s="131"/>
      <c r="E2118" s="131"/>
      <c r="F2118" s="131"/>
      <c r="G2118" s="131"/>
      <c r="H2118" s="131"/>
      <c r="I2118" s="131"/>
      <c r="J2118" s="131"/>
      <c r="K2118" s="131"/>
      <c r="L2118" s="131"/>
      <c r="M2118" s="131"/>
      <c r="N2118" s="131"/>
      <c r="O2118" s="131"/>
      <c r="P2118" s="131"/>
      <c r="Q2118" s="131"/>
      <c r="R2118" s="131"/>
      <c r="S2118" s="131"/>
      <c r="T2118" s="131"/>
      <c r="U2118" s="131"/>
      <c r="V2118" s="131"/>
      <c r="W2118" s="131"/>
      <c r="X2118" s="131"/>
      <c r="Y2118" s="131"/>
      <c r="Z2118" s="131"/>
      <c r="AA2118" s="131"/>
      <c r="AB2118" s="131"/>
      <c r="AC2118" s="131"/>
      <c r="AD2118" s="131"/>
      <c r="AE2118" s="131"/>
      <c r="AF2118" s="131"/>
      <c r="AG2118" s="131"/>
      <c r="AH2118" s="131"/>
      <c r="AI2118" s="131"/>
      <c r="AJ2118" s="131"/>
      <c r="AK2118" s="131"/>
      <c r="AL2118" s="131"/>
      <c r="AM2118" s="131"/>
      <c r="AN2118" s="131"/>
      <c r="AO2118" s="131"/>
      <c r="AP2118" s="131"/>
      <c r="AQ2118" s="131"/>
      <c r="AR2118" s="131"/>
      <c r="AS2118" s="131"/>
      <c r="AT2118" s="131"/>
      <c r="AU2118" s="131"/>
      <c r="AV2118" s="131"/>
      <c r="AW2118" s="131"/>
      <c r="AX2118" s="131"/>
      <c r="AY2118" s="131"/>
      <c r="AZ2118" s="131"/>
      <c r="BA2118" s="131"/>
      <c r="BB2118" s="131"/>
      <c r="BC2118" s="131"/>
      <c r="BD2118" s="131"/>
      <c r="BE2118" s="131"/>
      <c r="BF2118" s="131"/>
      <c r="BG2118" s="131"/>
      <c r="BH2118" s="131"/>
      <c r="BI2118" s="131"/>
      <c r="BJ2118" s="131"/>
    </row>
    <row r="2119" spans="1:62" ht="12.75">
      <c r="A2119" s="131"/>
      <c r="B2119" s="131"/>
      <c r="C2119" s="131"/>
      <c r="D2119" s="131"/>
      <c r="E2119" s="131"/>
      <c r="F2119" s="131"/>
      <c r="G2119" s="131"/>
      <c r="H2119" s="131"/>
      <c r="I2119" s="131"/>
      <c r="J2119" s="131"/>
      <c r="K2119" s="131"/>
      <c r="L2119" s="131"/>
      <c r="M2119" s="131"/>
      <c r="N2119" s="131"/>
      <c r="O2119" s="131"/>
      <c r="P2119" s="131"/>
      <c r="Q2119" s="131"/>
      <c r="R2119" s="131"/>
      <c r="S2119" s="131"/>
      <c r="T2119" s="131"/>
      <c r="U2119" s="131"/>
      <c r="V2119" s="131"/>
      <c r="W2119" s="131"/>
      <c r="X2119" s="131"/>
      <c r="Y2119" s="131"/>
      <c r="Z2119" s="131"/>
      <c r="AA2119" s="131"/>
      <c r="AB2119" s="131"/>
      <c r="AC2119" s="131"/>
      <c r="AD2119" s="131"/>
      <c r="AE2119" s="131"/>
      <c r="AF2119" s="131"/>
      <c r="AG2119" s="131"/>
      <c r="AH2119" s="131"/>
      <c r="AI2119" s="131"/>
      <c r="AJ2119" s="131"/>
      <c r="AK2119" s="131"/>
      <c r="AL2119" s="131"/>
      <c r="AM2119" s="131"/>
      <c r="AN2119" s="131"/>
      <c r="AO2119" s="131"/>
      <c r="AP2119" s="131"/>
      <c r="AQ2119" s="131"/>
      <c r="AR2119" s="131"/>
      <c r="AS2119" s="131"/>
      <c r="AT2119" s="131"/>
      <c r="AU2119" s="131"/>
      <c r="AV2119" s="131"/>
      <c r="AW2119" s="131"/>
      <c r="AX2119" s="131"/>
      <c r="AY2119" s="131"/>
      <c r="AZ2119" s="131"/>
      <c r="BA2119" s="131"/>
      <c r="BB2119" s="131"/>
      <c r="BC2119" s="131"/>
      <c r="BD2119" s="131"/>
      <c r="BE2119" s="131"/>
      <c r="BF2119" s="131"/>
      <c r="BG2119" s="131"/>
      <c r="BH2119" s="131"/>
      <c r="BI2119" s="131"/>
      <c r="BJ2119" s="131"/>
    </row>
    <row r="2120" spans="1:62" ht="12.75">
      <c r="A2120" s="131"/>
      <c r="B2120" s="131"/>
      <c r="C2120" s="131"/>
      <c r="D2120" s="131"/>
      <c r="E2120" s="131"/>
      <c r="F2120" s="131"/>
      <c r="G2120" s="131"/>
      <c r="H2120" s="131"/>
      <c r="I2120" s="131"/>
      <c r="J2120" s="131"/>
      <c r="K2120" s="131"/>
      <c r="L2120" s="131"/>
      <c r="M2120" s="131"/>
      <c r="N2120" s="131"/>
      <c r="O2120" s="131"/>
      <c r="P2120" s="131"/>
      <c r="Q2120" s="131"/>
      <c r="R2120" s="131"/>
      <c r="S2120" s="131"/>
      <c r="T2120" s="131"/>
      <c r="U2120" s="131"/>
      <c r="V2120" s="131"/>
      <c r="W2120" s="131"/>
      <c r="X2120" s="131"/>
      <c r="Y2120" s="131"/>
      <c r="Z2120" s="131"/>
      <c r="AA2120" s="131"/>
      <c r="AB2120" s="131"/>
      <c r="AC2120" s="131"/>
      <c r="AD2120" s="131"/>
      <c r="AE2120" s="131"/>
      <c r="AF2120" s="131"/>
      <c r="AG2120" s="131"/>
      <c r="AH2120" s="131"/>
      <c r="AI2120" s="131"/>
      <c r="AJ2120" s="131"/>
      <c r="AK2120" s="131"/>
      <c r="AL2120" s="131"/>
      <c r="AM2120" s="131"/>
      <c r="AN2120" s="131"/>
      <c r="AO2120" s="131"/>
      <c r="AP2120" s="131"/>
      <c r="AQ2120" s="131"/>
      <c r="AR2120" s="131"/>
      <c r="AS2120" s="131"/>
      <c r="AT2120" s="131"/>
      <c r="AU2120" s="131"/>
      <c r="AV2120" s="131"/>
      <c r="AW2120" s="131"/>
      <c r="AX2120" s="131"/>
      <c r="AY2120" s="131"/>
      <c r="AZ2120" s="131"/>
      <c r="BA2120" s="131"/>
      <c r="BB2120" s="131"/>
      <c r="BC2120" s="131"/>
      <c r="BD2120" s="131"/>
      <c r="BE2120" s="131"/>
      <c r="BF2120" s="131"/>
      <c r="BG2120" s="131"/>
      <c r="BH2120" s="131"/>
      <c r="BI2120" s="131"/>
      <c r="BJ2120" s="131"/>
    </row>
    <row r="2121" spans="1:62" ht="12.75">
      <c r="A2121" s="131"/>
      <c r="B2121" s="131"/>
      <c r="C2121" s="131"/>
      <c r="D2121" s="131"/>
      <c r="E2121" s="131"/>
      <c r="F2121" s="131"/>
      <c r="G2121" s="131"/>
      <c r="H2121" s="131"/>
      <c r="I2121" s="131"/>
      <c r="J2121" s="131"/>
      <c r="K2121" s="131"/>
      <c r="L2121" s="131"/>
      <c r="M2121" s="131"/>
      <c r="N2121" s="131"/>
      <c r="O2121" s="131"/>
      <c r="P2121" s="131"/>
      <c r="Q2121" s="131"/>
      <c r="R2121" s="131"/>
      <c r="S2121" s="131"/>
      <c r="T2121" s="131"/>
      <c r="U2121" s="131"/>
      <c r="V2121" s="131"/>
      <c r="W2121" s="131"/>
      <c r="X2121" s="131"/>
      <c r="Y2121" s="131"/>
      <c r="Z2121" s="131"/>
      <c r="AA2121" s="131"/>
      <c r="AB2121" s="131"/>
      <c r="AC2121" s="131"/>
      <c r="AD2121" s="131"/>
      <c r="AE2121" s="131"/>
      <c r="AF2121" s="131"/>
      <c r="AG2121" s="131"/>
      <c r="AH2121" s="131"/>
      <c r="AI2121" s="131"/>
      <c r="AJ2121" s="131"/>
      <c r="AK2121" s="131"/>
      <c r="AL2121" s="131"/>
      <c r="AM2121" s="131"/>
      <c r="AN2121" s="131"/>
      <c r="AO2121" s="131"/>
      <c r="AP2121" s="131"/>
      <c r="AQ2121" s="131"/>
      <c r="AR2121" s="131"/>
      <c r="AS2121" s="131"/>
      <c r="AT2121" s="131"/>
      <c r="AU2121" s="131"/>
      <c r="AV2121" s="131"/>
      <c r="AW2121" s="131"/>
      <c r="AX2121" s="131"/>
      <c r="AY2121" s="131"/>
      <c r="AZ2121" s="131"/>
      <c r="BA2121" s="131"/>
      <c r="BB2121" s="131"/>
      <c r="BC2121" s="131"/>
      <c r="BD2121" s="131"/>
      <c r="BE2121" s="131"/>
      <c r="BF2121" s="131"/>
      <c r="BG2121" s="131"/>
      <c r="BH2121" s="131"/>
      <c r="BI2121" s="131"/>
      <c r="BJ2121" s="131"/>
    </row>
    <row r="2122" spans="1:62" ht="12.75">
      <c r="A2122" s="131"/>
      <c r="B2122" s="131"/>
      <c r="C2122" s="131"/>
      <c r="D2122" s="131"/>
      <c r="E2122" s="131"/>
      <c r="F2122" s="131"/>
      <c r="G2122" s="131"/>
      <c r="H2122" s="131"/>
      <c r="I2122" s="131"/>
      <c r="J2122" s="131"/>
      <c r="K2122" s="131"/>
      <c r="L2122" s="131"/>
      <c r="M2122" s="131"/>
      <c r="N2122" s="131"/>
      <c r="O2122" s="131"/>
      <c r="P2122" s="131"/>
      <c r="Q2122" s="131"/>
      <c r="R2122" s="131"/>
      <c r="S2122" s="131"/>
      <c r="T2122" s="131"/>
      <c r="U2122" s="131"/>
      <c r="V2122" s="131"/>
      <c r="W2122" s="131"/>
      <c r="X2122" s="131"/>
      <c r="Y2122" s="131"/>
      <c r="Z2122" s="131"/>
      <c r="AA2122" s="131"/>
      <c r="AB2122" s="131"/>
      <c r="AC2122" s="131"/>
      <c r="AD2122" s="131"/>
      <c r="AE2122" s="131"/>
      <c r="AF2122" s="131"/>
      <c r="AG2122" s="131"/>
      <c r="AH2122" s="131"/>
      <c r="AI2122" s="131"/>
      <c r="AJ2122" s="131"/>
      <c r="AK2122" s="131"/>
      <c r="AL2122" s="131"/>
      <c r="AM2122" s="131"/>
      <c r="AN2122" s="131"/>
      <c r="AO2122" s="131"/>
      <c r="AP2122" s="131"/>
      <c r="AQ2122" s="131"/>
      <c r="AR2122" s="131"/>
      <c r="AS2122" s="131"/>
      <c r="AT2122" s="131"/>
      <c r="AU2122" s="131"/>
      <c r="AV2122" s="131"/>
      <c r="AW2122" s="131"/>
      <c r="AX2122" s="131"/>
      <c r="AY2122" s="131"/>
      <c r="AZ2122" s="131"/>
      <c r="BA2122" s="131"/>
      <c r="BB2122" s="131"/>
      <c r="BC2122" s="131"/>
      <c r="BD2122" s="131"/>
      <c r="BE2122" s="131"/>
      <c r="BF2122" s="131"/>
      <c r="BG2122" s="131"/>
      <c r="BH2122" s="131"/>
      <c r="BI2122" s="131"/>
      <c r="BJ2122" s="131"/>
    </row>
    <row r="2123" spans="1:62" ht="12.75">
      <c r="A2123" s="131"/>
      <c r="B2123" s="131"/>
      <c r="C2123" s="131"/>
      <c r="D2123" s="131"/>
      <c r="E2123" s="131"/>
      <c r="F2123" s="131"/>
      <c r="G2123" s="131"/>
      <c r="H2123" s="131"/>
      <c r="I2123" s="131"/>
      <c r="J2123" s="131"/>
      <c r="K2123" s="131"/>
      <c r="L2123" s="131"/>
      <c r="M2123" s="131"/>
      <c r="N2123" s="131"/>
      <c r="O2123" s="131"/>
      <c r="P2123" s="131"/>
      <c r="Q2123" s="131"/>
      <c r="R2123" s="131"/>
      <c r="S2123" s="131"/>
      <c r="T2123" s="131"/>
      <c r="U2123" s="131"/>
      <c r="V2123" s="131"/>
      <c r="W2123" s="131"/>
      <c r="X2123" s="131"/>
      <c r="Y2123" s="131"/>
      <c r="Z2123" s="131"/>
      <c r="AA2123" s="131"/>
      <c r="AB2123" s="131"/>
      <c r="AC2123" s="131"/>
      <c r="AD2123" s="131"/>
      <c r="AE2123" s="131"/>
      <c r="AF2123" s="131"/>
      <c r="AG2123" s="131"/>
      <c r="AH2123" s="131"/>
      <c r="AI2123" s="131"/>
      <c r="AJ2123" s="131"/>
      <c r="AK2123" s="131"/>
      <c r="AL2123" s="131"/>
      <c r="AM2123" s="131"/>
      <c r="AN2123" s="131"/>
      <c r="AO2123" s="131"/>
      <c r="AP2123" s="131"/>
      <c r="AQ2123" s="131"/>
      <c r="AR2123" s="131"/>
      <c r="AS2123" s="131"/>
      <c r="AT2123" s="131"/>
      <c r="AU2123" s="131"/>
      <c r="AV2123" s="131"/>
      <c r="AW2123" s="131"/>
      <c r="AX2123" s="131"/>
      <c r="AY2123" s="131"/>
      <c r="AZ2123" s="131"/>
      <c r="BA2123" s="131"/>
      <c r="BB2123" s="131"/>
      <c r="BC2123" s="131"/>
      <c r="BD2123" s="131"/>
      <c r="BE2123" s="131"/>
      <c r="BF2123" s="131"/>
      <c r="BG2123" s="131"/>
      <c r="BH2123" s="131"/>
      <c r="BI2123" s="131"/>
      <c r="BJ2123" s="131"/>
    </row>
    <row r="2124" spans="1:62" ht="12.75">
      <c r="A2124" s="131"/>
      <c r="B2124" s="131"/>
      <c r="C2124" s="131"/>
      <c r="D2124" s="131"/>
      <c r="E2124" s="131"/>
      <c r="F2124" s="131"/>
      <c r="G2124" s="131"/>
      <c r="H2124" s="131"/>
      <c r="I2124" s="131"/>
      <c r="J2124" s="131"/>
      <c r="K2124" s="131"/>
      <c r="L2124" s="131"/>
      <c r="M2124" s="131"/>
      <c r="N2124" s="131"/>
      <c r="O2124" s="131"/>
      <c r="P2124" s="131"/>
      <c r="Q2124" s="131"/>
      <c r="R2124" s="131"/>
      <c r="S2124" s="131"/>
      <c r="T2124" s="131"/>
      <c r="U2124" s="131"/>
      <c r="V2124" s="131"/>
      <c r="W2124" s="131"/>
      <c r="X2124" s="131"/>
      <c r="Y2124" s="131"/>
      <c r="Z2124" s="131"/>
      <c r="AA2124" s="131"/>
      <c r="AB2124" s="131"/>
      <c r="AC2124" s="131"/>
      <c r="AD2124" s="131"/>
      <c r="AE2124" s="131"/>
      <c r="AF2124" s="131"/>
      <c r="AG2124" s="131"/>
      <c r="AH2124" s="131"/>
      <c r="AI2124" s="131"/>
      <c r="AJ2124" s="131"/>
      <c r="AK2124" s="131"/>
      <c r="AL2124" s="131"/>
      <c r="AM2124" s="131"/>
      <c r="AN2124" s="131"/>
      <c r="AO2124" s="131"/>
      <c r="AP2124" s="131"/>
      <c r="AQ2124" s="131"/>
      <c r="AR2124" s="131"/>
      <c r="AS2124" s="131"/>
      <c r="AT2124" s="131"/>
      <c r="AU2124" s="131"/>
      <c r="AV2124" s="131"/>
      <c r="AW2124" s="131"/>
      <c r="AX2124" s="131"/>
      <c r="AY2124" s="131"/>
      <c r="AZ2124" s="131"/>
      <c r="BA2124" s="131"/>
      <c r="BB2124" s="131"/>
      <c r="BC2124" s="131"/>
      <c r="BD2124" s="131"/>
      <c r="BE2124" s="131"/>
      <c r="BF2124" s="131"/>
      <c r="BG2124" s="131"/>
      <c r="BH2124" s="131"/>
      <c r="BI2124" s="131"/>
      <c r="BJ2124" s="131"/>
    </row>
    <row r="2125" spans="1:62" ht="12.75">
      <c r="A2125" s="131"/>
      <c r="B2125" s="131"/>
      <c r="C2125" s="131"/>
      <c r="D2125" s="131"/>
      <c r="E2125" s="131"/>
      <c r="F2125" s="131"/>
      <c r="G2125" s="131"/>
      <c r="H2125" s="131"/>
      <c r="I2125" s="131"/>
      <c r="J2125" s="131"/>
      <c r="K2125" s="131"/>
      <c r="L2125" s="131"/>
      <c r="M2125" s="131"/>
      <c r="N2125" s="131"/>
      <c r="O2125" s="131"/>
      <c r="P2125" s="131"/>
      <c r="Q2125" s="131"/>
      <c r="R2125" s="131"/>
      <c r="S2125" s="131"/>
      <c r="T2125" s="131"/>
      <c r="U2125" s="131"/>
      <c r="V2125" s="131"/>
      <c r="W2125" s="131"/>
      <c r="X2125" s="131"/>
      <c r="Y2125" s="131"/>
      <c r="Z2125" s="131"/>
      <c r="AA2125" s="131"/>
      <c r="AB2125" s="131"/>
      <c r="AC2125" s="131"/>
      <c r="AD2125" s="131"/>
      <c r="AE2125" s="131"/>
      <c r="AF2125" s="131"/>
      <c r="AG2125" s="131"/>
      <c r="AH2125" s="131"/>
      <c r="AI2125" s="131"/>
      <c r="AJ2125" s="131"/>
      <c r="AK2125" s="131"/>
      <c r="AL2125" s="131"/>
      <c r="AM2125" s="131"/>
      <c r="AN2125" s="131"/>
      <c r="AO2125" s="131"/>
      <c r="AP2125" s="131"/>
      <c r="AQ2125" s="131"/>
      <c r="AR2125" s="131"/>
      <c r="AS2125" s="131"/>
      <c r="AT2125" s="131"/>
      <c r="AU2125" s="131"/>
      <c r="AV2125" s="131"/>
      <c r="AW2125" s="131"/>
      <c r="AX2125" s="131"/>
      <c r="AY2125" s="131"/>
      <c r="AZ2125" s="131"/>
      <c r="BA2125" s="131"/>
      <c r="BB2125" s="131"/>
      <c r="BC2125" s="131"/>
      <c r="BD2125" s="131"/>
      <c r="BE2125" s="131"/>
      <c r="BF2125" s="131"/>
      <c r="BG2125" s="131"/>
      <c r="BH2125" s="131"/>
      <c r="BI2125" s="131"/>
      <c r="BJ2125" s="131"/>
    </row>
    <row r="2126" spans="1:62" ht="12.75">
      <c r="A2126" s="131"/>
      <c r="B2126" s="131"/>
      <c r="C2126" s="131"/>
      <c r="D2126" s="131"/>
      <c r="E2126" s="131"/>
      <c r="F2126" s="131"/>
      <c r="G2126" s="131"/>
      <c r="H2126" s="131"/>
      <c r="I2126" s="131"/>
      <c r="J2126" s="131"/>
      <c r="K2126" s="131"/>
      <c r="L2126" s="131"/>
      <c r="M2126" s="131"/>
      <c r="N2126" s="131"/>
      <c r="O2126" s="131"/>
      <c r="P2126" s="131"/>
      <c r="Q2126" s="131"/>
      <c r="R2126" s="131"/>
      <c r="S2126" s="131"/>
      <c r="T2126" s="131"/>
      <c r="U2126" s="131"/>
      <c r="V2126" s="131"/>
      <c r="W2126" s="131"/>
      <c r="X2126" s="131"/>
      <c r="Y2126" s="131"/>
      <c r="Z2126" s="131"/>
      <c r="AA2126" s="131"/>
      <c r="AB2126" s="131"/>
      <c r="AC2126" s="131"/>
      <c r="AD2126" s="131"/>
      <c r="AE2126" s="131"/>
      <c r="AF2126" s="131"/>
      <c r="AG2126" s="131"/>
      <c r="AH2126" s="131"/>
      <c r="AI2126" s="131"/>
      <c r="AJ2126" s="131"/>
      <c r="AK2126" s="131"/>
      <c r="AL2126" s="131"/>
      <c r="AM2126" s="131"/>
      <c r="AN2126" s="131"/>
      <c r="AO2126" s="131"/>
      <c r="AP2126" s="131"/>
      <c r="AQ2126" s="131"/>
      <c r="AR2126" s="131"/>
      <c r="AS2126" s="131"/>
      <c r="AT2126" s="131"/>
      <c r="AU2126" s="131"/>
      <c r="AV2126" s="131"/>
      <c r="AW2126" s="131"/>
      <c r="AX2126" s="131"/>
      <c r="AY2126" s="131"/>
      <c r="AZ2126" s="131"/>
      <c r="BA2126" s="131"/>
      <c r="BB2126" s="131"/>
      <c r="BC2126" s="131"/>
      <c r="BD2126" s="131"/>
      <c r="BE2126" s="131"/>
      <c r="BF2126" s="131"/>
      <c r="BG2126" s="131"/>
      <c r="BH2126" s="131"/>
      <c r="BI2126" s="131"/>
      <c r="BJ2126" s="131"/>
    </row>
    <row r="2127" spans="1:62" ht="12.75">
      <c r="A2127" s="131"/>
      <c r="B2127" s="131"/>
      <c r="C2127" s="131"/>
      <c r="D2127" s="131"/>
      <c r="E2127" s="131"/>
      <c r="F2127" s="131"/>
      <c r="G2127" s="131"/>
      <c r="H2127" s="131"/>
      <c r="I2127" s="131"/>
      <c r="J2127" s="131"/>
      <c r="K2127" s="131"/>
      <c r="L2127" s="131"/>
      <c r="M2127" s="131"/>
      <c r="N2127" s="131"/>
      <c r="O2127" s="131"/>
      <c r="P2127" s="131"/>
      <c r="Q2127" s="131"/>
      <c r="R2127" s="131"/>
      <c r="S2127" s="131"/>
      <c r="T2127" s="131"/>
      <c r="U2127" s="131"/>
      <c r="V2127" s="131"/>
      <c r="W2127" s="131"/>
      <c r="X2127" s="131"/>
      <c r="Y2127" s="131"/>
      <c r="Z2127" s="131"/>
      <c r="AA2127" s="131"/>
      <c r="AB2127" s="131"/>
      <c r="AC2127" s="131"/>
      <c r="AD2127" s="131"/>
      <c r="AE2127" s="131"/>
      <c r="AF2127" s="131"/>
      <c r="AG2127" s="131"/>
      <c r="AH2127" s="131"/>
      <c r="AI2127" s="131"/>
      <c r="AJ2127" s="131"/>
      <c r="AK2127" s="131"/>
      <c r="AL2127" s="131"/>
      <c r="AM2127" s="131"/>
      <c r="AN2127" s="131"/>
      <c r="AO2127" s="131"/>
      <c r="AP2127" s="131"/>
      <c r="AQ2127" s="131"/>
      <c r="AR2127" s="131"/>
      <c r="AS2127" s="131"/>
      <c r="AT2127" s="131"/>
      <c r="AU2127" s="131"/>
      <c r="AV2127" s="131"/>
      <c r="AW2127" s="131"/>
      <c r="AX2127" s="131"/>
      <c r="AY2127" s="131"/>
      <c r="AZ2127" s="131"/>
      <c r="BA2127" s="131"/>
      <c r="BB2127" s="131"/>
      <c r="BC2127" s="131"/>
      <c r="BD2127" s="131"/>
      <c r="BE2127" s="131"/>
      <c r="BF2127" s="131"/>
      <c r="BG2127" s="131"/>
      <c r="BH2127" s="131"/>
      <c r="BI2127" s="131"/>
      <c r="BJ2127" s="131"/>
    </row>
    <row r="2128" spans="1:62" ht="12.75">
      <c r="A2128" s="131"/>
      <c r="B2128" s="131"/>
      <c r="C2128" s="131"/>
      <c r="D2128" s="131"/>
      <c r="E2128" s="131"/>
      <c r="F2128" s="131"/>
      <c r="G2128" s="131"/>
      <c r="H2128" s="131"/>
      <c r="I2128" s="131"/>
      <c r="J2128" s="131"/>
      <c r="K2128" s="131"/>
      <c r="L2128" s="131"/>
      <c r="M2128" s="131"/>
      <c r="N2128" s="131"/>
      <c r="O2128" s="131"/>
      <c r="P2128" s="131"/>
      <c r="Q2128" s="131"/>
      <c r="R2128" s="131"/>
      <c r="S2128" s="131"/>
      <c r="T2128" s="131"/>
      <c r="U2128" s="131"/>
      <c r="V2128" s="131"/>
      <c r="W2128" s="131"/>
      <c r="X2128" s="131"/>
      <c r="Y2128" s="131"/>
      <c r="Z2128" s="131"/>
      <c r="AA2128" s="131"/>
      <c r="AB2128" s="131"/>
      <c r="AC2128" s="131"/>
      <c r="AD2128" s="131"/>
      <c r="AE2128" s="131"/>
      <c r="AF2128" s="131"/>
      <c r="AG2128" s="131"/>
      <c r="AH2128" s="131"/>
      <c r="AI2128" s="131"/>
      <c r="AJ2128" s="131"/>
      <c r="AK2128" s="131"/>
      <c r="AL2128" s="131"/>
      <c r="AM2128" s="131"/>
      <c r="AN2128" s="131"/>
      <c r="AO2128" s="131"/>
      <c r="AP2128" s="131"/>
      <c r="AQ2128" s="131"/>
      <c r="AR2128" s="131"/>
      <c r="AS2128" s="131"/>
      <c r="AT2128" s="131"/>
      <c r="AU2128" s="131"/>
      <c r="AV2128" s="131"/>
      <c r="AW2128" s="131"/>
      <c r="AX2128" s="131"/>
      <c r="AY2128" s="131"/>
      <c r="AZ2128" s="131"/>
      <c r="BA2128" s="131"/>
      <c r="BB2128" s="131"/>
      <c r="BC2128" s="131"/>
      <c r="BD2128" s="131"/>
      <c r="BE2128" s="131"/>
      <c r="BF2128" s="131"/>
      <c r="BG2128" s="131"/>
      <c r="BH2128" s="131"/>
      <c r="BI2128" s="131"/>
      <c r="BJ2128" s="131"/>
    </row>
    <row r="2129" spans="1:62" ht="12.75">
      <c r="A2129" s="131"/>
      <c r="B2129" s="131"/>
      <c r="C2129" s="131"/>
      <c r="D2129" s="131"/>
      <c r="E2129" s="131"/>
      <c r="F2129" s="131"/>
      <c r="G2129" s="131"/>
      <c r="H2129" s="131"/>
      <c r="I2129" s="131"/>
      <c r="J2129" s="131"/>
      <c r="K2129" s="131"/>
      <c r="L2129" s="131"/>
      <c r="M2129" s="131"/>
      <c r="N2129" s="131"/>
      <c r="O2129" s="131"/>
      <c r="P2129" s="131"/>
      <c r="Q2129" s="131"/>
      <c r="R2129" s="131"/>
      <c r="S2129" s="131"/>
      <c r="T2129" s="131"/>
      <c r="U2129" s="131"/>
      <c r="V2129" s="131"/>
      <c r="W2129" s="131"/>
      <c r="X2129" s="131"/>
      <c r="Y2129" s="131"/>
      <c r="Z2129" s="131"/>
      <c r="AA2129" s="131"/>
      <c r="AB2129" s="131"/>
      <c r="AC2129" s="131"/>
      <c r="AD2129" s="131"/>
      <c r="AE2129" s="131"/>
      <c r="AF2129" s="131"/>
      <c r="AG2129" s="131"/>
      <c r="AH2129" s="131"/>
      <c r="AI2129" s="131"/>
      <c r="AJ2129" s="131"/>
      <c r="AK2129" s="131"/>
      <c r="AL2129" s="131"/>
      <c r="AM2129" s="131"/>
      <c r="AN2129" s="131"/>
      <c r="AO2129" s="131"/>
      <c r="AP2129" s="131"/>
      <c r="AQ2129" s="131"/>
      <c r="AR2129" s="131"/>
      <c r="AS2129" s="131"/>
      <c r="AT2129" s="131"/>
      <c r="AU2129" s="131"/>
      <c r="AV2129" s="131"/>
      <c r="AW2129" s="131"/>
      <c r="AX2129" s="131"/>
      <c r="AY2129" s="131"/>
      <c r="AZ2129" s="131"/>
      <c r="BA2129" s="131"/>
      <c r="BB2129" s="131"/>
      <c r="BC2129" s="131"/>
      <c r="BD2129" s="131"/>
      <c r="BE2129" s="131"/>
      <c r="BF2129" s="131"/>
      <c r="BG2129" s="131"/>
      <c r="BH2129" s="131"/>
      <c r="BI2129" s="131"/>
      <c r="BJ2129" s="131"/>
    </row>
    <row r="2130" spans="1:62" ht="12.75">
      <c r="A2130" s="131"/>
      <c r="B2130" s="131"/>
      <c r="C2130" s="131"/>
      <c r="D2130" s="131"/>
      <c r="E2130" s="131"/>
      <c r="F2130" s="131"/>
      <c r="G2130" s="131"/>
      <c r="H2130" s="131"/>
      <c r="I2130" s="131"/>
      <c r="J2130" s="131"/>
      <c r="K2130" s="131"/>
      <c r="L2130" s="131"/>
      <c r="M2130" s="131"/>
      <c r="N2130" s="131"/>
      <c r="O2130" s="131"/>
      <c r="P2130" s="131"/>
      <c r="Q2130" s="131"/>
      <c r="R2130" s="131"/>
      <c r="S2130" s="131"/>
      <c r="T2130" s="131"/>
      <c r="U2130" s="131"/>
      <c r="V2130" s="131"/>
      <c r="W2130" s="131"/>
      <c r="X2130" s="131"/>
      <c r="Y2130" s="131"/>
      <c r="Z2130" s="131"/>
      <c r="AA2130" s="131"/>
      <c r="AB2130" s="131"/>
      <c r="AC2130" s="131"/>
      <c r="AD2130" s="131"/>
      <c r="AE2130" s="131"/>
      <c r="AF2130" s="131"/>
      <c r="AG2130" s="131"/>
      <c r="AH2130" s="131"/>
      <c r="AI2130" s="131"/>
      <c r="AJ2130" s="131"/>
      <c r="AK2130" s="131"/>
      <c r="AL2130" s="131"/>
      <c r="AM2130" s="131"/>
      <c r="AN2130" s="131"/>
      <c r="AO2130" s="131"/>
      <c r="AP2130" s="131"/>
      <c r="AQ2130" s="131"/>
      <c r="AR2130" s="131"/>
      <c r="AS2130" s="131"/>
      <c r="AT2130" s="131"/>
      <c r="AU2130" s="131"/>
      <c r="AV2130" s="131"/>
      <c r="AW2130" s="131"/>
      <c r="AX2130" s="131"/>
      <c r="AY2130" s="131"/>
      <c r="AZ2130" s="131"/>
      <c r="BA2130" s="131"/>
      <c r="BB2130" s="131"/>
      <c r="BC2130" s="131"/>
      <c r="BD2130" s="131"/>
      <c r="BE2130" s="131"/>
      <c r="BF2130" s="131"/>
      <c r="BG2130" s="131"/>
      <c r="BH2130" s="131"/>
      <c r="BI2130" s="131"/>
      <c r="BJ2130" s="131"/>
    </row>
    <row r="2131" spans="1:62" ht="12.75">
      <c r="A2131" s="131"/>
      <c r="B2131" s="131"/>
      <c r="C2131" s="131"/>
      <c r="D2131" s="131"/>
      <c r="E2131" s="131"/>
      <c r="F2131" s="131"/>
      <c r="G2131" s="131"/>
      <c r="H2131" s="131"/>
      <c r="I2131" s="131"/>
      <c r="J2131" s="131"/>
      <c r="K2131" s="131"/>
      <c r="L2131" s="131"/>
      <c r="M2131" s="131"/>
      <c r="N2131" s="131"/>
      <c r="O2131" s="131"/>
      <c r="P2131" s="131"/>
      <c r="Q2131" s="131"/>
      <c r="R2131" s="131"/>
      <c r="S2131" s="131"/>
      <c r="T2131" s="131"/>
      <c r="U2131" s="131"/>
      <c r="V2131" s="131"/>
      <c r="W2131" s="131"/>
      <c r="X2131" s="131"/>
      <c r="Y2131" s="131"/>
      <c r="Z2131" s="131"/>
      <c r="AA2131" s="131"/>
      <c r="AB2131" s="131"/>
      <c r="AC2131" s="131"/>
      <c r="AD2131" s="131"/>
      <c r="AE2131" s="131"/>
      <c r="AF2131" s="131"/>
      <c r="AG2131" s="131"/>
      <c r="AH2131" s="131"/>
      <c r="AI2131" s="131"/>
      <c r="AJ2131" s="131"/>
      <c r="AK2131" s="131"/>
      <c r="AL2131" s="131"/>
      <c r="AM2131" s="131"/>
      <c r="AN2131" s="131"/>
      <c r="AO2131" s="131"/>
      <c r="AP2131" s="131"/>
      <c r="AQ2131" s="131"/>
      <c r="AR2131" s="131"/>
      <c r="AS2131" s="131"/>
      <c r="AT2131" s="131"/>
      <c r="AU2131" s="131"/>
      <c r="AV2131" s="131"/>
      <c r="AW2131" s="131"/>
      <c r="AX2131" s="131"/>
      <c r="AY2131" s="131"/>
      <c r="AZ2131" s="131"/>
      <c r="BA2131" s="131"/>
      <c r="BB2131" s="131"/>
      <c r="BC2131" s="131"/>
      <c r="BD2131" s="131"/>
      <c r="BE2131" s="131"/>
      <c r="BF2131" s="131"/>
      <c r="BG2131" s="131"/>
      <c r="BH2131" s="131"/>
      <c r="BI2131" s="131"/>
      <c r="BJ2131" s="131"/>
    </row>
    <row r="2132" spans="1:62" ht="12.75">
      <c r="A2132" s="131"/>
      <c r="B2132" s="131"/>
      <c r="C2132" s="131"/>
      <c r="D2132" s="131"/>
      <c r="E2132" s="131"/>
      <c r="F2132" s="131"/>
      <c r="G2132" s="131"/>
      <c r="H2132" s="131"/>
      <c r="I2132" s="131"/>
      <c r="J2132" s="131"/>
      <c r="K2132" s="131"/>
      <c r="L2132" s="131"/>
      <c r="M2132" s="131"/>
      <c r="N2132" s="131"/>
      <c r="O2132" s="131"/>
      <c r="P2132" s="131"/>
      <c r="Q2132" s="131"/>
      <c r="R2132" s="131"/>
      <c r="S2132" s="131"/>
      <c r="T2132" s="131"/>
      <c r="U2132" s="131"/>
      <c r="V2132" s="131"/>
      <c r="W2132" s="131"/>
      <c r="X2132" s="131"/>
      <c r="Y2132" s="131"/>
      <c r="Z2132" s="131"/>
      <c r="AA2132" s="131"/>
      <c r="AB2132" s="131"/>
      <c r="AC2132" s="131"/>
      <c r="AD2132" s="131"/>
      <c r="AE2132" s="131"/>
      <c r="AF2132" s="131"/>
      <c r="AG2132" s="131"/>
      <c r="AH2132" s="131"/>
      <c r="AI2132" s="131"/>
      <c r="AJ2132" s="131"/>
      <c r="AK2132" s="131"/>
      <c r="AL2132" s="131"/>
      <c r="AM2132" s="131"/>
      <c r="AN2132" s="131"/>
      <c r="AO2132" s="131"/>
      <c r="AP2132" s="131"/>
      <c r="AQ2132" s="131"/>
      <c r="AR2132" s="131"/>
      <c r="AS2132" s="131"/>
      <c r="AT2132" s="131"/>
      <c r="AU2132" s="131"/>
      <c r="AV2132" s="131"/>
      <c r="AW2132" s="131"/>
      <c r="AX2132" s="131"/>
      <c r="AY2132" s="131"/>
      <c r="AZ2132" s="131"/>
      <c r="BA2132" s="131"/>
      <c r="BB2132" s="131"/>
      <c r="BC2132" s="131"/>
      <c r="BD2132" s="131"/>
      <c r="BE2132" s="131"/>
      <c r="BF2132" s="131"/>
      <c r="BG2132" s="131"/>
      <c r="BH2132" s="131"/>
      <c r="BI2132" s="131"/>
      <c r="BJ2132" s="131"/>
    </row>
    <row r="2133" spans="1:62" ht="12.75">
      <c r="A2133" s="131"/>
      <c r="B2133" s="131"/>
      <c r="C2133" s="131"/>
      <c r="D2133" s="131"/>
      <c r="E2133" s="131"/>
      <c r="F2133" s="131"/>
      <c r="G2133" s="131"/>
      <c r="H2133" s="131"/>
      <c r="I2133" s="131"/>
      <c r="J2133" s="131"/>
      <c r="K2133" s="131"/>
      <c r="L2133" s="131"/>
      <c r="M2133" s="131"/>
      <c r="N2133" s="131"/>
      <c r="O2133" s="131"/>
      <c r="P2133" s="131"/>
      <c r="Q2133" s="131"/>
      <c r="R2133" s="131"/>
      <c r="S2133" s="131"/>
      <c r="T2133" s="131"/>
      <c r="U2133" s="131"/>
      <c r="V2133" s="131"/>
      <c r="W2133" s="131"/>
      <c r="X2133" s="131"/>
      <c r="Y2133" s="131"/>
      <c r="Z2133" s="131"/>
      <c r="AA2133" s="131"/>
      <c r="AB2133" s="131"/>
      <c r="AC2133" s="131"/>
      <c r="AD2133" s="131"/>
      <c r="AE2133" s="131"/>
      <c r="AF2133" s="131"/>
      <c r="AG2133" s="131"/>
      <c r="AH2133" s="131"/>
      <c r="AI2133" s="131"/>
      <c r="AJ2133" s="131"/>
      <c r="AK2133" s="131"/>
      <c r="AL2133" s="131"/>
      <c r="AM2133" s="131"/>
      <c r="AN2133" s="131"/>
      <c r="AO2133" s="131"/>
      <c r="AP2133" s="131"/>
      <c r="AQ2133" s="131"/>
      <c r="AR2133" s="131"/>
      <c r="AS2133" s="131"/>
      <c r="AT2133" s="131"/>
      <c r="AU2133" s="131"/>
      <c r="AV2133" s="131"/>
      <c r="AW2133" s="131"/>
      <c r="AX2133" s="131"/>
      <c r="AY2133" s="131"/>
      <c r="AZ2133" s="131"/>
      <c r="BA2133" s="131"/>
      <c r="BB2133" s="131"/>
      <c r="BC2133" s="131"/>
      <c r="BD2133" s="131"/>
      <c r="BE2133" s="131"/>
      <c r="BF2133" s="131"/>
      <c r="BG2133" s="131"/>
      <c r="BH2133" s="131"/>
      <c r="BI2133" s="131"/>
      <c r="BJ2133" s="131"/>
    </row>
    <row r="2134" spans="1:62" ht="12.75">
      <c r="A2134" s="131"/>
      <c r="B2134" s="131"/>
      <c r="C2134" s="131"/>
      <c r="D2134" s="131"/>
      <c r="E2134" s="131"/>
      <c r="F2134" s="131"/>
      <c r="G2134" s="131"/>
      <c r="H2134" s="131"/>
      <c r="I2134" s="131"/>
      <c r="J2134" s="131"/>
      <c r="K2134" s="131"/>
      <c r="L2134" s="131"/>
      <c r="M2134" s="131"/>
      <c r="N2134" s="131"/>
      <c r="O2134" s="131"/>
      <c r="P2134" s="131"/>
      <c r="Q2134" s="131"/>
      <c r="R2134" s="131"/>
      <c r="S2134" s="131"/>
      <c r="T2134" s="131"/>
      <c r="U2134" s="131"/>
      <c r="V2134" s="131"/>
      <c r="W2134" s="131"/>
      <c r="X2134" s="131"/>
      <c r="Y2134" s="131"/>
      <c r="Z2134" s="131"/>
      <c r="AA2134" s="131"/>
      <c r="AB2134" s="131"/>
      <c r="AC2134" s="131"/>
      <c r="AD2134" s="131"/>
      <c r="AE2134" s="131"/>
      <c r="AF2134" s="131"/>
      <c r="AG2134" s="131"/>
      <c r="AH2134" s="131"/>
      <c r="AI2134" s="131"/>
      <c r="AJ2134" s="131"/>
      <c r="AK2134" s="131"/>
      <c r="AL2134" s="131"/>
      <c r="AM2134" s="131"/>
      <c r="AN2134" s="131"/>
      <c r="AO2134" s="131"/>
      <c r="AP2134" s="131"/>
      <c r="AQ2134" s="131"/>
      <c r="AR2134" s="131"/>
      <c r="AS2134" s="131"/>
      <c r="AT2134" s="131"/>
      <c r="AU2134" s="131"/>
      <c r="AV2134" s="131"/>
      <c r="AW2134" s="131"/>
      <c r="AX2134" s="131"/>
      <c r="AY2134" s="131"/>
      <c r="AZ2134" s="131"/>
      <c r="BA2134" s="131"/>
      <c r="BB2134" s="131"/>
      <c r="BC2134" s="131"/>
      <c r="BD2134" s="131"/>
      <c r="BE2134" s="131"/>
      <c r="BF2134" s="131"/>
      <c r="BG2134" s="131"/>
      <c r="BH2134" s="131"/>
      <c r="BI2134" s="131"/>
      <c r="BJ2134" s="131"/>
    </row>
    <row r="2135" spans="1:62" ht="12.75">
      <c r="A2135" s="131"/>
      <c r="B2135" s="131"/>
      <c r="C2135" s="131"/>
      <c r="D2135" s="131"/>
      <c r="E2135" s="131"/>
      <c r="F2135" s="131"/>
      <c r="G2135" s="131"/>
      <c r="H2135" s="131"/>
      <c r="I2135" s="131"/>
      <c r="J2135" s="131"/>
      <c r="K2135" s="131"/>
      <c r="L2135" s="131"/>
      <c r="M2135" s="131"/>
      <c r="N2135" s="131"/>
      <c r="O2135" s="131"/>
      <c r="P2135" s="131"/>
      <c r="Q2135" s="131"/>
      <c r="R2135" s="131"/>
      <c r="S2135" s="131"/>
      <c r="T2135" s="131"/>
      <c r="U2135" s="131"/>
      <c r="V2135" s="131"/>
      <c r="W2135" s="131"/>
      <c r="X2135" s="131"/>
      <c r="Y2135" s="131"/>
      <c r="Z2135" s="131"/>
      <c r="AA2135" s="131"/>
      <c r="AB2135" s="131"/>
      <c r="AC2135" s="131"/>
      <c r="AD2135" s="131"/>
      <c r="AE2135" s="131"/>
      <c r="AF2135" s="131"/>
      <c r="AG2135" s="131"/>
      <c r="AH2135" s="131"/>
      <c r="AI2135" s="131"/>
      <c r="AJ2135" s="131"/>
      <c r="AK2135" s="131"/>
      <c r="AL2135" s="131"/>
      <c r="AM2135" s="131"/>
      <c r="AN2135" s="131"/>
      <c r="AO2135" s="131"/>
      <c r="AP2135" s="131"/>
      <c r="AQ2135" s="131"/>
      <c r="AR2135" s="131"/>
      <c r="AS2135" s="131"/>
      <c r="AT2135" s="131"/>
      <c r="AU2135" s="131"/>
      <c r="AV2135" s="131"/>
      <c r="AW2135" s="131"/>
      <c r="AX2135" s="131"/>
      <c r="AY2135" s="131"/>
      <c r="AZ2135" s="131"/>
      <c r="BA2135" s="131"/>
      <c r="BB2135" s="131"/>
      <c r="BC2135" s="131"/>
      <c r="BD2135" s="131"/>
      <c r="BE2135" s="131"/>
      <c r="BF2135" s="131"/>
      <c r="BG2135" s="131"/>
      <c r="BH2135" s="131"/>
      <c r="BI2135" s="131"/>
      <c r="BJ2135" s="131"/>
    </row>
    <row r="2136" spans="1:62" ht="12.75">
      <c r="A2136" s="131"/>
      <c r="B2136" s="131"/>
      <c r="C2136" s="131"/>
      <c r="D2136" s="131"/>
      <c r="E2136" s="131"/>
      <c r="F2136" s="131"/>
      <c r="G2136" s="131"/>
      <c r="H2136" s="131"/>
      <c r="I2136" s="131"/>
      <c r="J2136" s="131"/>
      <c r="K2136" s="131"/>
      <c r="L2136" s="131"/>
      <c r="M2136" s="131"/>
      <c r="N2136" s="131"/>
      <c r="O2136" s="131"/>
      <c r="P2136" s="131"/>
      <c r="Q2136" s="131"/>
      <c r="R2136" s="131"/>
      <c r="S2136" s="131"/>
      <c r="T2136" s="131"/>
      <c r="U2136" s="131"/>
      <c r="V2136" s="131"/>
      <c r="W2136" s="131"/>
      <c r="X2136" s="131"/>
      <c r="Y2136" s="131"/>
      <c r="Z2136" s="131"/>
      <c r="AA2136" s="131"/>
      <c r="AB2136" s="131"/>
      <c r="AC2136" s="131"/>
      <c r="AD2136" s="131"/>
      <c r="AE2136" s="131"/>
      <c r="AF2136" s="131"/>
      <c r="AG2136" s="131"/>
      <c r="AH2136" s="131"/>
      <c r="AI2136" s="131"/>
      <c r="AJ2136" s="131"/>
      <c r="AK2136" s="131"/>
      <c r="AL2136" s="131"/>
      <c r="AM2136" s="131"/>
      <c r="AN2136" s="131"/>
      <c r="AO2136" s="131"/>
      <c r="AP2136" s="131"/>
      <c r="AQ2136" s="131"/>
      <c r="AR2136" s="131"/>
      <c r="AS2136" s="131"/>
      <c r="AT2136" s="131"/>
      <c r="AU2136" s="131"/>
      <c r="AV2136" s="131"/>
      <c r="AW2136" s="131"/>
      <c r="AX2136" s="131"/>
      <c r="AY2136" s="131"/>
      <c r="AZ2136" s="131"/>
      <c r="BA2136" s="131"/>
      <c r="BB2136" s="131"/>
      <c r="BC2136" s="131"/>
      <c r="BD2136" s="131"/>
      <c r="BE2136" s="131"/>
      <c r="BF2136" s="131"/>
      <c r="BG2136" s="131"/>
      <c r="BH2136" s="131"/>
      <c r="BI2136" s="131"/>
      <c r="BJ2136" s="131"/>
    </row>
    <row r="2137" spans="1:62" ht="12.75">
      <c r="A2137" s="131"/>
      <c r="B2137" s="131"/>
      <c r="C2137" s="131"/>
      <c r="D2137" s="131"/>
      <c r="E2137" s="131"/>
      <c r="F2137" s="131"/>
      <c r="G2137" s="131"/>
      <c r="H2137" s="131"/>
      <c r="I2137" s="131"/>
      <c r="J2137" s="131"/>
      <c r="K2137" s="131"/>
      <c r="L2137" s="131"/>
      <c r="M2137" s="131"/>
      <c r="N2137" s="131"/>
      <c r="O2137" s="131"/>
      <c r="P2137" s="131"/>
      <c r="Q2137" s="131"/>
      <c r="R2137" s="131"/>
      <c r="S2137" s="131"/>
      <c r="T2137" s="131"/>
      <c r="U2137" s="131"/>
      <c r="V2137" s="131"/>
      <c r="W2137" s="131"/>
      <c r="X2137" s="131"/>
      <c r="Y2137" s="131"/>
      <c r="Z2137" s="131"/>
      <c r="AA2137" s="131"/>
      <c r="AB2137" s="131"/>
      <c r="AC2137" s="131"/>
      <c r="AD2137" s="131"/>
      <c r="AE2137" s="131"/>
      <c r="AF2137" s="131"/>
      <c r="AG2137" s="131"/>
      <c r="AH2137" s="131"/>
      <c r="AI2137" s="131"/>
      <c r="AJ2137" s="131"/>
      <c r="AK2137" s="131"/>
      <c r="AL2137" s="131"/>
      <c r="AM2137" s="131"/>
      <c r="AN2137" s="131"/>
      <c r="AO2137" s="131"/>
      <c r="AP2137" s="131"/>
      <c r="AQ2137" s="131"/>
      <c r="AR2137" s="131"/>
      <c r="AS2137" s="131"/>
      <c r="AT2137" s="131"/>
      <c r="AU2137" s="131"/>
      <c r="AV2137" s="131"/>
      <c r="AW2137" s="131"/>
      <c r="AX2137" s="131"/>
      <c r="AY2137" s="131"/>
      <c r="AZ2137" s="131"/>
      <c r="BA2137" s="131"/>
      <c r="BB2137" s="131"/>
      <c r="BC2137" s="131"/>
      <c r="BD2137" s="131"/>
      <c r="BE2137" s="131"/>
      <c r="BF2137" s="131"/>
      <c r="BG2137" s="131"/>
      <c r="BH2137" s="131"/>
      <c r="BI2137" s="131"/>
      <c r="BJ2137" s="131"/>
    </row>
    <row r="2138" spans="1:62" ht="12.75">
      <c r="A2138" s="131"/>
      <c r="B2138" s="131"/>
      <c r="C2138" s="131"/>
      <c r="D2138" s="131"/>
      <c r="E2138" s="131"/>
      <c r="F2138" s="131"/>
      <c r="G2138" s="131"/>
      <c r="H2138" s="131"/>
      <c r="I2138" s="131"/>
      <c r="J2138" s="131"/>
      <c r="K2138" s="131"/>
      <c r="L2138" s="131"/>
      <c r="M2138" s="131"/>
      <c r="N2138" s="131"/>
      <c r="O2138" s="131"/>
      <c r="P2138" s="131"/>
      <c r="Q2138" s="131"/>
      <c r="R2138" s="131"/>
      <c r="S2138" s="131"/>
      <c r="T2138" s="131"/>
      <c r="U2138" s="131"/>
      <c r="V2138" s="131"/>
      <c r="W2138" s="131"/>
      <c r="X2138" s="131"/>
      <c r="Y2138" s="131"/>
      <c r="Z2138" s="131"/>
      <c r="AA2138" s="131"/>
      <c r="AB2138" s="131"/>
      <c r="AC2138" s="131"/>
      <c r="AD2138" s="131"/>
      <c r="AE2138" s="131"/>
      <c r="AF2138" s="131"/>
      <c r="AG2138" s="131"/>
      <c r="AH2138" s="131"/>
      <c r="AI2138" s="131"/>
      <c r="AJ2138" s="131"/>
      <c r="AK2138" s="131"/>
      <c r="AL2138" s="131"/>
      <c r="AM2138" s="131"/>
      <c r="AN2138" s="131"/>
      <c r="AO2138" s="131"/>
      <c r="AP2138" s="131"/>
      <c r="AQ2138" s="131"/>
      <c r="AR2138" s="131"/>
      <c r="AS2138" s="131"/>
      <c r="AT2138" s="131"/>
      <c r="AU2138" s="131"/>
      <c r="AV2138" s="131"/>
      <c r="AW2138" s="131"/>
      <c r="AX2138" s="131"/>
      <c r="AY2138" s="131"/>
      <c r="AZ2138" s="131"/>
      <c r="BA2138" s="131"/>
      <c r="BB2138" s="131"/>
      <c r="BC2138" s="131"/>
      <c r="BD2138" s="131"/>
      <c r="BE2138" s="131"/>
      <c r="BF2138" s="131"/>
      <c r="BG2138" s="131"/>
      <c r="BH2138" s="131"/>
      <c r="BI2138" s="131"/>
      <c r="BJ2138" s="131"/>
    </row>
    <row r="2139" spans="1:62" ht="12.75">
      <c r="A2139" s="131"/>
      <c r="B2139" s="131"/>
      <c r="C2139" s="131"/>
      <c r="D2139" s="131"/>
      <c r="E2139" s="131"/>
      <c r="F2139" s="131"/>
      <c r="G2139" s="131"/>
      <c r="H2139" s="131"/>
      <c r="I2139" s="131"/>
      <c r="J2139" s="131"/>
      <c r="K2139" s="131"/>
      <c r="L2139" s="131"/>
      <c r="M2139" s="131"/>
      <c r="N2139" s="131"/>
      <c r="O2139" s="131"/>
      <c r="P2139" s="131"/>
      <c r="Q2139" s="131"/>
      <c r="R2139" s="131"/>
      <c r="S2139" s="131"/>
      <c r="T2139" s="131"/>
      <c r="U2139" s="131"/>
      <c r="V2139" s="131"/>
      <c r="W2139" s="131"/>
      <c r="X2139" s="131"/>
      <c r="Y2139" s="131"/>
      <c r="Z2139" s="131"/>
      <c r="AA2139" s="131"/>
      <c r="AB2139" s="131"/>
      <c r="AC2139" s="131"/>
      <c r="AD2139" s="131"/>
      <c r="AE2139" s="131"/>
      <c r="AF2139" s="131"/>
      <c r="AG2139" s="131"/>
      <c r="AH2139" s="131"/>
      <c r="AI2139" s="131"/>
      <c r="AJ2139" s="131"/>
      <c r="AK2139" s="131"/>
      <c r="AL2139" s="131"/>
      <c r="AM2139" s="131"/>
      <c r="AN2139" s="131"/>
      <c r="AO2139" s="131"/>
      <c r="AP2139" s="131"/>
      <c r="AQ2139" s="131"/>
      <c r="AR2139" s="131"/>
      <c r="AS2139" s="131"/>
      <c r="AT2139" s="131"/>
      <c r="AU2139" s="131"/>
      <c r="AV2139" s="131"/>
      <c r="AW2139" s="131"/>
      <c r="AX2139" s="131"/>
      <c r="AY2139" s="131"/>
      <c r="AZ2139" s="131"/>
      <c r="BA2139" s="131"/>
      <c r="BB2139" s="131"/>
      <c r="BC2139" s="131"/>
      <c r="BD2139" s="131"/>
      <c r="BE2139" s="131"/>
      <c r="BF2139" s="131"/>
      <c r="BG2139" s="131"/>
      <c r="BH2139" s="131"/>
      <c r="BI2139" s="131"/>
      <c r="BJ2139" s="131"/>
    </row>
    <row r="2140" spans="1:62" ht="12.75">
      <c r="A2140" s="131"/>
      <c r="B2140" s="131"/>
      <c r="C2140" s="131"/>
      <c r="D2140" s="131"/>
      <c r="E2140" s="131"/>
      <c r="F2140" s="131"/>
      <c r="G2140" s="131"/>
      <c r="H2140" s="131"/>
      <c r="I2140" s="131"/>
      <c r="J2140" s="131"/>
      <c r="K2140" s="131"/>
      <c r="L2140" s="131"/>
      <c r="M2140" s="131"/>
      <c r="N2140" s="131"/>
      <c r="O2140" s="131"/>
      <c r="P2140" s="131"/>
      <c r="Q2140" s="131"/>
      <c r="R2140" s="131"/>
      <c r="S2140" s="131"/>
      <c r="T2140" s="131"/>
      <c r="U2140" s="131"/>
      <c r="V2140" s="131"/>
      <c r="W2140" s="131"/>
      <c r="X2140" s="131"/>
      <c r="Y2140" s="131"/>
      <c r="Z2140" s="131"/>
      <c r="AA2140" s="131"/>
      <c r="AB2140" s="131"/>
      <c r="AC2140" s="131"/>
      <c r="AD2140" s="131"/>
      <c r="AE2140" s="131"/>
      <c r="AF2140" s="131"/>
      <c r="AG2140" s="131"/>
      <c r="AH2140" s="131"/>
      <c r="AI2140" s="131"/>
      <c r="AJ2140" s="131"/>
      <c r="AK2140" s="131"/>
      <c r="AL2140" s="131"/>
      <c r="AM2140" s="131"/>
      <c r="AN2140" s="131"/>
      <c r="AO2140" s="131"/>
      <c r="AP2140" s="131"/>
      <c r="AQ2140" s="131"/>
      <c r="AR2140" s="131"/>
      <c r="AS2140" s="131"/>
      <c r="AT2140" s="131"/>
      <c r="AU2140" s="131"/>
      <c r="AV2140" s="131"/>
      <c r="AW2140" s="131"/>
      <c r="AX2140" s="131"/>
      <c r="AY2140" s="131"/>
      <c r="AZ2140" s="131"/>
      <c r="BA2140" s="131"/>
      <c r="BB2140" s="131"/>
      <c r="BC2140" s="131"/>
      <c r="BD2140" s="131"/>
      <c r="BE2140" s="131"/>
      <c r="BF2140" s="131"/>
      <c r="BG2140" s="131"/>
      <c r="BH2140" s="131"/>
      <c r="BI2140" s="131"/>
      <c r="BJ2140" s="131"/>
    </row>
    <row r="2141" spans="1:62" ht="12.75">
      <c r="A2141" s="131"/>
      <c r="B2141" s="131"/>
      <c r="C2141" s="131"/>
      <c r="D2141" s="131"/>
      <c r="E2141" s="131"/>
      <c r="F2141" s="131"/>
      <c r="G2141" s="131"/>
      <c r="H2141" s="131"/>
      <c r="I2141" s="131"/>
      <c r="J2141" s="131"/>
      <c r="K2141" s="131"/>
      <c r="L2141" s="131"/>
      <c r="M2141" s="131"/>
      <c r="N2141" s="131"/>
      <c r="O2141" s="131"/>
      <c r="P2141" s="131"/>
      <c r="Q2141" s="131"/>
      <c r="R2141" s="131"/>
      <c r="S2141" s="131"/>
      <c r="T2141" s="131"/>
      <c r="U2141" s="131"/>
      <c r="V2141" s="131"/>
      <c r="W2141" s="131"/>
      <c r="X2141" s="131"/>
      <c r="Y2141" s="131"/>
      <c r="Z2141" s="131"/>
      <c r="AA2141" s="131"/>
      <c r="AB2141" s="131"/>
      <c r="AC2141" s="131"/>
      <c r="AD2141" s="131"/>
      <c r="AE2141" s="131"/>
      <c r="AF2141" s="131"/>
      <c r="AG2141" s="131"/>
      <c r="AH2141" s="131"/>
      <c r="AI2141" s="131"/>
      <c r="AJ2141" s="131"/>
      <c r="AK2141" s="131"/>
      <c r="AL2141" s="131"/>
      <c r="AM2141" s="131"/>
      <c r="AN2141" s="131"/>
      <c r="AO2141" s="131"/>
      <c r="AP2141" s="131"/>
      <c r="AQ2141" s="131"/>
      <c r="AR2141" s="131"/>
      <c r="AS2141" s="131"/>
      <c r="AT2141" s="131"/>
      <c r="AU2141" s="131"/>
      <c r="AV2141" s="131"/>
      <c r="AW2141" s="131"/>
      <c r="AX2141" s="131"/>
      <c r="AY2141" s="131"/>
      <c r="AZ2141" s="131"/>
      <c r="BA2141" s="131"/>
      <c r="BB2141" s="131"/>
      <c r="BC2141" s="131"/>
      <c r="BD2141" s="131"/>
      <c r="BE2141" s="131"/>
      <c r="BF2141" s="131"/>
      <c r="BG2141" s="131"/>
      <c r="BH2141" s="131"/>
      <c r="BI2141" s="131"/>
      <c r="BJ2141" s="131"/>
    </row>
    <row r="2142" spans="1:62" ht="12.75">
      <c r="A2142" s="131"/>
      <c r="B2142" s="131"/>
      <c r="C2142" s="131"/>
      <c r="D2142" s="131"/>
      <c r="E2142" s="131"/>
      <c r="F2142" s="131"/>
      <c r="G2142" s="131"/>
      <c r="H2142" s="131"/>
      <c r="I2142" s="131"/>
      <c r="J2142" s="131"/>
      <c r="K2142" s="131"/>
      <c r="L2142" s="131"/>
      <c r="M2142" s="131"/>
      <c r="N2142" s="131"/>
      <c r="O2142" s="131"/>
      <c r="P2142" s="131"/>
      <c r="Q2142" s="131"/>
      <c r="R2142" s="131"/>
      <c r="S2142" s="131"/>
      <c r="T2142" s="131"/>
      <c r="U2142" s="131"/>
      <c r="V2142" s="131"/>
      <c r="W2142" s="131"/>
      <c r="X2142" s="131"/>
      <c r="Y2142" s="131"/>
      <c r="Z2142" s="131"/>
      <c r="AA2142" s="131"/>
      <c r="AB2142" s="131"/>
      <c r="AC2142" s="131"/>
      <c r="AD2142" s="131"/>
      <c r="AE2142" s="131"/>
      <c r="AF2142" s="131"/>
      <c r="AG2142" s="131"/>
      <c r="AH2142" s="131"/>
      <c r="AI2142" s="131"/>
      <c r="AJ2142" s="131"/>
      <c r="AK2142" s="131"/>
      <c r="AL2142" s="131"/>
      <c r="AM2142" s="131"/>
      <c r="AN2142" s="131"/>
      <c r="AO2142" s="131"/>
      <c r="AP2142" s="131"/>
      <c r="AQ2142" s="131"/>
      <c r="AR2142" s="131"/>
      <c r="AS2142" s="131"/>
      <c r="AT2142" s="131"/>
      <c r="AU2142" s="131"/>
      <c r="AV2142" s="131"/>
      <c r="AW2142" s="131"/>
      <c r="AX2142" s="131"/>
      <c r="AY2142" s="131"/>
      <c r="AZ2142" s="131"/>
      <c r="BA2142" s="131"/>
      <c r="BB2142" s="131"/>
      <c r="BC2142" s="131"/>
      <c r="BD2142" s="131"/>
      <c r="BE2142" s="131"/>
      <c r="BF2142" s="131"/>
      <c r="BG2142" s="131"/>
      <c r="BH2142" s="131"/>
      <c r="BI2142" s="131"/>
      <c r="BJ2142" s="131"/>
    </row>
    <row r="2143" spans="1:62" ht="12.75">
      <c r="A2143" s="131"/>
      <c r="B2143" s="131"/>
      <c r="C2143" s="131"/>
      <c r="D2143" s="131"/>
      <c r="E2143" s="131"/>
      <c r="F2143" s="131"/>
      <c r="G2143" s="131"/>
      <c r="H2143" s="131"/>
      <c r="I2143" s="131"/>
      <c r="J2143" s="131"/>
      <c r="K2143" s="131"/>
      <c r="L2143" s="131"/>
      <c r="M2143" s="131"/>
      <c r="N2143" s="131"/>
      <c r="O2143" s="131"/>
      <c r="P2143" s="131"/>
      <c r="Q2143" s="131"/>
      <c r="R2143" s="131"/>
      <c r="S2143" s="131"/>
      <c r="T2143" s="131"/>
      <c r="U2143" s="131"/>
      <c r="V2143" s="131"/>
      <c r="W2143" s="131"/>
      <c r="X2143" s="131"/>
      <c r="Y2143" s="131"/>
      <c r="Z2143" s="131"/>
      <c r="AA2143" s="131"/>
      <c r="AB2143" s="131"/>
      <c r="AC2143" s="131"/>
      <c r="AD2143" s="131"/>
      <c r="AE2143" s="131"/>
      <c r="AF2143" s="131"/>
      <c r="AG2143" s="131"/>
      <c r="AH2143" s="131"/>
      <c r="AI2143" s="131"/>
      <c r="AJ2143" s="131"/>
      <c r="AK2143" s="131"/>
      <c r="AL2143" s="131"/>
      <c r="AM2143" s="131"/>
      <c r="AN2143" s="131"/>
      <c r="AO2143" s="131"/>
      <c r="AP2143" s="131"/>
      <c r="AQ2143" s="131"/>
      <c r="AR2143" s="131"/>
      <c r="AS2143" s="131"/>
      <c r="AT2143" s="131"/>
      <c r="AU2143" s="131"/>
      <c r="AV2143" s="131"/>
      <c r="AW2143" s="131"/>
      <c r="AX2143" s="131"/>
      <c r="AY2143" s="131"/>
      <c r="AZ2143" s="131"/>
      <c r="BA2143" s="131"/>
      <c r="BB2143" s="131"/>
      <c r="BC2143" s="131"/>
      <c r="BD2143" s="131"/>
      <c r="BE2143" s="131"/>
      <c r="BF2143" s="131"/>
      <c r="BG2143" s="131"/>
      <c r="BH2143" s="131"/>
      <c r="BI2143" s="131"/>
      <c r="BJ2143" s="131"/>
    </row>
    <row r="2144" spans="1:62" ht="12.75">
      <c r="A2144" s="131"/>
      <c r="B2144" s="131"/>
      <c r="C2144" s="131"/>
      <c r="D2144" s="131"/>
      <c r="E2144" s="131"/>
      <c r="F2144" s="131"/>
      <c r="G2144" s="131"/>
      <c r="H2144" s="131"/>
      <c r="I2144" s="131"/>
      <c r="J2144" s="131"/>
      <c r="K2144" s="131"/>
      <c r="L2144" s="131"/>
      <c r="M2144" s="131"/>
      <c r="N2144" s="131"/>
      <c r="O2144" s="131"/>
      <c r="P2144" s="131"/>
      <c r="Q2144" s="131"/>
      <c r="R2144" s="131"/>
      <c r="S2144" s="131"/>
      <c r="T2144" s="131"/>
      <c r="U2144" s="131"/>
      <c r="V2144" s="131"/>
      <c r="W2144" s="131"/>
      <c r="X2144" s="131"/>
      <c r="Y2144" s="131"/>
      <c r="Z2144" s="131"/>
      <c r="AA2144" s="131"/>
      <c r="AB2144" s="131"/>
      <c r="AC2144" s="131"/>
      <c r="AD2144" s="131"/>
      <c r="AE2144" s="131"/>
      <c r="AF2144" s="131"/>
      <c r="AG2144" s="131"/>
      <c r="AH2144" s="131"/>
      <c r="AI2144" s="131"/>
      <c r="AJ2144" s="131"/>
      <c r="AK2144" s="131"/>
      <c r="AL2144" s="131"/>
      <c r="AM2144" s="131"/>
      <c r="AN2144" s="131"/>
      <c r="AO2144" s="131"/>
      <c r="AP2144" s="131"/>
      <c r="AQ2144" s="131"/>
      <c r="AR2144" s="131"/>
      <c r="AS2144" s="131"/>
      <c r="AT2144" s="131"/>
      <c r="AU2144" s="131"/>
      <c r="AV2144" s="131"/>
      <c r="AW2144" s="131"/>
      <c r="AX2144" s="131"/>
      <c r="AY2144" s="131"/>
      <c r="AZ2144" s="131"/>
      <c r="BA2144" s="131"/>
      <c r="BB2144" s="131"/>
      <c r="BC2144" s="131"/>
      <c r="BD2144" s="131"/>
      <c r="BE2144" s="131"/>
      <c r="BF2144" s="131"/>
      <c r="BG2144" s="131"/>
      <c r="BH2144" s="131"/>
      <c r="BI2144" s="131"/>
      <c r="BJ2144" s="131"/>
    </row>
    <row r="2145" spans="1:62" ht="12.75">
      <c r="A2145" s="131"/>
      <c r="B2145" s="131"/>
      <c r="C2145" s="131"/>
      <c r="D2145" s="131"/>
      <c r="E2145" s="131"/>
      <c r="F2145" s="131"/>
      <c r="G2145" s="131"/>
      <c r="H2145" s="131"/>
      <c r="I2145" s="131"/>
      <c r="J2145" s="131"/>
      <c r="K2145" s="131"/>
      <c r="L2145" s="131"/>
      <c r="M2145" s="131"/>
      <c r="N2145" s="131"/>
      <c r="O2145" s="131"/>
      <c r="P2145" s="131"/>
      <c r="Q2145" s="131"/>
      <c r="R2145" s="131"/>
      <c r="S2145" s="131"/>
      <c r="T2145" s="131"/>
      <c r="U2145" s="131"/>
      <c r="V2145" s="131"/>
      <c r="W2145" s="131"/>
      <c r="X2145" s="131"/>
      <c r="Y2145" s="131"/>
      <c r="Z2145" s="131"/>
      <c r="AA2145" s="131"/>
      <c r="AB2145" s="131"/>
      <c r="AC2145" s="131"/>
      <c r="AD2145" s="131"/>
      <c r="AE2145" s="131"/>
      <c r="AF2145" s="131"/>
      <c r="AG2145" s="131"/>
      <c r="AH2145" s="131"/>
      <c r="AI2145" s="131"/>
      <c r="AJ2145" s="131"/>
      <c r="AK2145" s="131"/>
      <c r="AL2145" s="131"/>
      <c r="AM2145" s="131"/>
      <c r="AN2145" s="131"/>
      <c r="AO2145" s="131"/>
      <c r="AP2145" s="131"/>
      <c r="AQ2145" s="131"/>
      <c r="AR2145" s="131"/>
      <c r="AS2145" s="131"/>
      <c r="AT2145" s="131"/>
      <c r="AU2145" s="131"/>
      <c r="AV2145" s="131"/>
      <c r="AW2145" s="131"/>
      <c r="AX2145" s="131"/>
      <c r="AY2145" s="131"/>
      <c r="AZ2145" s="131"/>
      <c r="BA2145" s="131"/>
      <c r="BB2145" s="131"/>
      <c r="BC2145" s="131"/>
      <c r="BD2145" s="131"/>
      <c r="BE2145" s="131"/>
      <c r="BF2145" s="131"/>
      <c r="BG2145" s="131"/>
      <c r="BH2145" s="131"/>
      <c r="BI2145" s="131"/>
      <c r="BJ2145" s="131"/>
    </row>
    <row r="2146" spans="1:62" ht="12.75">
      <c r="A2146" s="131"/>
      <c r="B2146" s="131"/>
      <c r="C2146" s="131"/>
      <c r="D2146" s="131"/>
      <c r="E2146" s="131"/>
      <c r="F2146" s="131"/>
      <c r="G2146" s="131"/>
      <c r="H2146" s="131"/>
      <c r="I2146" s="131"/>
      <c r="J2146" s="131"/>
      <c r="K2146" s="131"/>
      <c r="L2146" s="131"/>
      <c r="M2146" s="131"/>
      <c r="N2146" s="131"/>
      <c r="O2146" s="131"/>
      <c r="P2146" s="131"/>
      <c r="Q2146" s="131"/>
      <c r="R2146" s="131"/>
      <c r="S2146" s="131"/>
      <c r="T2146" s="131"/>
      <c r="U2146" s="131"/>
      <c r="V2146" s="131"/>
      <c r="W2146" s="131"/>
      <c r="X2146" s="131"/>
      <c r="Y2146" s="131"/>
      <c r="Z2146" s="131"/>
      <c r="AA2146" s="131"/>
      <c r="AB2146" s="131"/>
      <c r="AC2146" s="131"/>
      <c r="AD2146" s="131"/>
      <c r="AE2146" s="131"/>
      <c r="AF2146" s="131"/>
      <c r="AG2146" s="131"/>
      <c r="AH2146" s="131"/>
      <c r="AI2146" s="131"/>
      <c r="AJ2146" s="131"/>
      <c r="AK2146" s="131"/>
      <c r="AL2146" s="131"/>
      <c r="AM2146" s="131"/>
      <c r="AN2146" s="131"/>
      <c r="AO2146" s="131"/>
      <c r="AP2146" s="131"/>
      <c r="AQ2146" s="131"/>
      <c r="AR2146" s="131"/>
      <c r="AS2146" s="131"/>
      <c r="AT2146" s="131"/>
      <c r="AU2146" s="131"/>
      <c r="AV2146" s="131"/>
      <c r="AW2146" s="131"/>
      <c r="AX2146" s="131"/>
      <c r="AY2146" s="131"/>
      <c r="AZ2146" s="131"/>
      <c r="BA2146" s="131"/>
      <c r="BB2146" s="131"/>
      <c r="BC2146" s="131"/>
      <c r="BD2146" s="131"/>
      <c r="BE2146" s="131"/>
      <c r="BF2146" s="131"/>
      <c r="BG2146" s="131"/>
      <c r="BH2146" s="131"/>
      <c r="BI2146" s="131"/>
      <c r="BJ2146" s="131"/>
    </row>
    <row r="2147" spans="1:62" ht="12.75">
      <c r="A2147" s="131"/>
      <c r="B2147" s="131"/>
      <c r="C2147" s="131"/>
      <c r="D2147" s="131"/>
      <c r="E2147" s="131"/>
      <c r="F2147" s="131"/>
      <c r="G2147" s="131"/>
      <c r="H2147" s="131"/>
      <c r="I2147" s="131"/>
      <c r="J2147" s="131"/>
      <c r="K2147" s="131"/>
      <c r="L2147" s="131"/>
      <c r="M2147" s="131"/>
      <c r="N2147" s="131"/>
      <c r="O2147" s="131"/>
      <c r="P2147" s="131"/>
      <c r="Q2147" s="131"/>
      <c r="R2147" s="131"/>
      <c r="S2147" s="131"/>
      <c r="T2147" s="131"/>
      <c r="U2147" s="131"/>
      <c r="V2147" s="131"/>
      <c r="W2147" s="131"/>
      <c r="X2147" s="131"/>
      <c r="Y2147" s="131"/>
      <c r="Z2147" s="131"/>
      <c r="AA2147" s="131"/>
      <c r="AB2147" s="131"/>
      <c r="AC2147" s="131"/>
      <c r="AD2147" s="131"/>
      <c r="AE2147" s="131"/>
      <c r="AF2147" s="131"/>
      <c r="AG2147" s="131"/>
      <c r="AH2147" s="131"/>
      <c r="AI2147" s="131"/>
      <c r="AJ2147" s="131"/>
      <c r="AK2147" s="131"/>
      <c r="AL2147" s="131"/>
      <c r="AM2147" s="131"/>
      <c r="AN2147" s="131"/>
      <c r="AO2147" s="131"/>
      <c r="AP2147" s="131"/>
      <c r="AQ2147" s="131"/>
      <c r="AR2147" s="131"/>
      <c r="AS2147" s="131"/>
      <c r="AT2147" s="131"/>
      <c r="AU2147" s="131"/>
      <c r="AV2147" s="131"/>
      <c r="AW2147" s="131"/>
      <c r="AX2147" s="131"/>
      <c r="AY2147" s="131"/>
      <c r="AZ2147" s="131"/>
      <c r="BA2147" s="131"/>
      <c r="BB2147" s="131"/>
      <c r="BC2147" s="131"/>
      <c r="BD2147" s="131"/>
      <c r="BE2147" s="131"/>
      <c r="BF2147" s="131"/>
      <c r="BG2147" s="131"/>
      <c r="BH2147" s="131"/>
      <c r="BI2147" s="131"/>
      <c r="BJ2147" s="131"/>
    </row>
    <row r="2148" spans="1:62" ht="12.75">
      <c r="A2148" s="131"/>
      <c r="B2148" s="131"/>
      <c r="C2148" s="131"/>
      <c r="D2148" s="131"/>
      <c r="E2148" s="131"/>
      <c r="F2148" s="131"/>
      <c r="G2148" s="131"/>
      <c r="H2148" s="131"/>
      <c r="I2148" s="131"/>
      <c r="J2148" s="131"/>
      <c r="K2148" s="131"/>
      <c r="L2148" s="131"/>
      <c r="M2148" s="131"/>
      <c r="N2148" s="131"/>
      <c r="O2148" s="131"/>
      <c r="P2148" s="131"/>
      <c r="Q2148" s="131"/>
      <c r="R2148" s="131"/>
      <c r="S2148" s="131"/>
      <c r="T2148" s="131"/>
      <c r="U2148" s="131"/>
      <c r="V2148" s="131"/>
      <c r="W2148" s="131"/>
      <c r="X2148" s="131"/>
      <c r="Y2148" s="131"/>
      <c r="Z2148" s="131"/>
      <c r="AA2148" s="131"/>
      <c r="AB2148" s="131"/>
      <c r="AC2148" s="131"/>
      <c r="AD2148" s="131"/>
      <c r="AE2148" s="131"/>
      <c r="AF2148" s="131"/>
      <c r="AG2148" s="131"/>
      <c r="AH2148" s="131"/>
      <c r="AI2148" s="131"/>
      <c r="AJ2148" s="131"/>
      <c r="AK2148" s="131"/>
      <c r="AL2148" s="131"/>
      <c r="AM2148" s="131"/>
      <c r="AN2148" s="131"/>
      <c r="AO2148" s="131"/>
      <c r="AP2148" s="131"/>
      <c r="AQ2148" s="131"/>
      <c r="AR2148" s="131"/>
      <c r="AS2148" s="131"/>
      <c r="AT2148" s="131"/>
      <c r="AU2148" s="131"/>
      <c r="AV2148" s="131"/>
      <c r="AW2148" s="131"/>
      <c r="AX2148" s="131"/>
      <c r="AY2148" s="131"/>
      <c r="AZ2148" s="131"/>
      <c r="BA2148" s="131"/>
      <c r="BB2148" s="131"/>
      <c r="BC2148" s="131"/>
      <c r="BD2148" s="131"/>
      <c r="BE2148" s="131"/>
      <c r="BF2148" s="131"/>
      <c r="BG2148" s="131"/>
      <c r="BH2148" s="131"/>
      <c r="BI2148" s="131"/>
      <c r="BJ2148" s="131"/>
    </row>
    <row r="2149" spans="1:62" ht="12.75">
      <c r="A2149" s="131"/>
      <c r="B2149" s="131"/>
      <c r="C2149" s="131"/>
      <c r="D2149" s="131"/>
      <c r="E2149" s="131"/>
      <c r="F2149" s="131"/>
      <c r="G2149" s="131"/>
      <c r="H2149" s="131"/>
      <c r="I2149" s="131"/>
      <c r="J2149" s="131"/>
      <c r="K2149" s="131"/>
      <c r="L2149" s="131"/>
      <c r="M2149" s="131"/>
      <c r="N2149" s="131"/>
      <c r="O2149" s="131"/>
      <c r="P2149" s="131"/>
      <c r="Q2149" s="131"/>
      <c r="R2149" s="131"/>
      <c r="S2149" s="131"/>
      <c r="T2149" s="131"/>
      <c r="U2149" s="131"/>
      <c r="V2149" s="131"/>
      <c r="W2149" s="131"/>
      <c r="X2149" s="131"/>
      <c r="Y2149" s="131"/>
      <c r="Z2149" s="131"/>
      <c r="AA2149" s="131"/>
      <c r="AB2149" s="131"/>
      <c r="AC2149" s="131"/>
      <c r="AD2149" s="131"/>
      <c r="AE2149" s="131"/>
      <c r="AF2149" s="131"/>
      <c r="AG2149" s="131"/>
      <c r="AH2149" s="131"/>
      <c r="AI2149" s="131"/>
      <c r="AJ2149" s="131"/>
      <c r="AK2149" s="131"/>
      <c r="AL2149" s="131"/>
      <c r="AM2149" s="131"/>
      <c r="AN2149" s="131"/>
      <c r="AO2149" s="131"/>
      <c r="AP2149" s="131"/>
      <c r="AQ2149" s="131"/>
      <c r="AR2149" s="131"/>
      <c r="AS2149" s="131"/>
      <c r="AT2149" s="131"/>
      <c r="AU2149" s="131"/>
      <c r="AV2149" s="131"/>
      <c r="AW2149" s="131"/>
      <c r="AX2149" s="131"/>
      <c r="AY2149" s="131"/>
      <c r="AZ2149" s="131"/>
      <c r="BA2149" s="131"/>
      <c r="BB2149" s="131"/>
      <c r="BC2149" s="131"/>
      <c r="BD2149" s="131"/>
      <c r="BE2149" s="131"/>
      <c r="BF2149" s="131"/>
      <c r="BG2149" s="131"/>
      <c r="BH2149" s="131"/>
      <c r="BI2149" s="131"/>
      <c r="BJ2149" s="131"/>
    </row>
    <row r="2150" spans="1:62" ht="12.75">
      <c r="A2150" s="131"/>
      <c r="B2150" s="131"/>
      <c r="C2150" s="131"/>
      <c r="D2150" s="131"/>
      <c r="E2150" s="131"/>
      <c r="F2150" s="131"/>
      <c r="G2150" s="131"/>
      <c r="H2150" s="131"/>
      <c r="I2150" s="131"/>
      <c r="J2150" s="131"/>
      <c r="K2150" s="131"/>
      <c r="L2150" s="131"/>
      <c r="M2150" s="131"/>
      <c r="N2150" s="131"/>
      <c r="O2150" s="131"/>
      <c r="P2150" s="131"/>
      <c r="Q2150" s="131"/>
      <c r="R2150" s="131"/>
      <c r="S2150" s="131"/>
      <c r="T2150" s="131"/>
      <c r="U2150" s="131"/>
      <c r="V2150" s="131"/>
      <c r="W2150" s="131"/>
      <c r="X2150" s="131"/>
      <c r="Y2150" s="131"/>
      <c r="Z2150" s="131"/>
      <c r="AA2150" s="131"/>
      <c r="AB2150" s="131"/>
      <c r="AC2150" s="131"/>
      <c r="AD2150" s="131"/>
      <c r="AE2150" s="131"/>
      <c r="AF2150" s="131"/>
      <c r="AG2150" s="131"/>
      <c r="AH2150" s="131"/>
      <c r="AI2150" s="131"/>
      <c r="AJ2150" s="131"/>
      <c r="AK2150" s="131"/>
      <c r="AL2150" s="131"/>
      <c r="AM2150" s="131"/>
      <c r="AN2150" s="131"/>
      <c r="AO2150" s="131"/>
      <c r="AP2150" s="131"/>
      <c r="AQ2150" s="131"/>
      <c r="AR2150" s="131"/>
      <c r="AS2150" s="131"/>
      <c r="AT2150" s="131"/>
      <c r="AU2150" s="131"/>
      <c r="AV2150" s="131"/>
      <c r="AW2150" s="131"/>
      <c r="AX2150" s="131"/>
      <c r="AY2150" s="131"/>
      <c r="AZ2150" s="131"/>
      <c r="BA2150" s="131"/>
      <c r="BB2150" s="131"/>
      <c r="BC2150" s="131"/>
      <c r="BD2150" s="131"/>
      <c r="BE2150" s="131"/>
      <c r="BF2150" s="131"/>
      <c r="BG2150" s="131"/>
      <c r="BH2150" s="131"/>
      <c r="BI2150" s="131"/>
      <c r="BJ2150" s="131"/>
    </row>
    <row r="2151" spans="1:62" ht="12.75">
      <c r="A2151" s="131"/>
      <c r="B2151" s="131"/>
      <c r="C2151" s="131"/>
      <c r="D2151" s="131"/>
      <c r="E2151" s="131"/>
      <c r="F2151" s="131"/>
      <c r="G2151" s="131"/>
      <c r="H2151" s="131"/>
      <c r="I2151" s="131"/>
      <c r="J2151" s="131"/>
      <c r="K2151" s="131"/>
      <c r="L2151" s="131"/>
      <c r="M2151" s="131"/>
      <c r="N2151" s="131"/>
      <c r="O2151" s="131"/>
      <c r="P2151" s="131"/>
      <c r="Q2151" s="131"/>
      <c r="R2151" s="131"/>
      <c r="S2151" s="131"/>
      <c r="T2151" s="131"/>
      <c r="U2151" s="131"/>
      <c r="V2151" s="131"/>
      <c r="W2151" s="131"/>
      <c r="X2151" s="131"/>
      <c r="Y2151" s="131"/>
      <c r="Z2151" s="131"/>
      <c r="AA2151" s="131"/>
      <c r="AB2151" s="131"/>
      <c r="AC2151" s="131"/>
      <c r="AD2151" s="131"/>
      <c r="AE2151" s="131"/>
      <c r="AF2151" s="131"/>
      <c r="AG2151" s="131"/>
      <c r="AH2151" s="131"/>
      <c r="AI2151" s="131"/>
      <c r="AJ2151" s="131"/>
      <c r="AK2151" s="131"/>
      <c r="AL2151" s="131"/>
      <c r="AM2151" s="131"/>
      <c r="AN2151" s="131"/>
      <c r="AO2151" s="131"/>
      <c r="AP2151" s="131"/>
      <c r="AQ2151" s="131"/>
      <c r="AR2151" s="131"/>
      <c r="AS2151" s="131"/>
      <c r="AT2151" s="131"/>
      <c r="AU2151" s="131"/>
      <c r="AV2151" s="131"/>
      <c r="AW2151" s="131"/>
      <c r="AX2151" s="131"/>
      <c r="AY2151" s="131"/>
      <c r="AZ2151" s="131"/>
      <c r="BA2151" s="131"/>
      <c r="BB2151" s="131"/>
      <c r="BC2151" s="131"/>
      <c r="BD2151" s="131"/>
      <c r="BE2151" s="131"/>
      <c r="BF2151" s="131"/>
      <c r="BG2151" s="131"/>
      <c r="BH2151" s="131"/>
      <c r="BI2151" s="131"/>
      <c r="BJ2151" s="131"/>
    </row>
    <row r="2152" spans="1:62" ht="12.75">
      <c r="A2152" s="131"/>
      <c r="B2152" s="131"/>
      <c r="C2152" s="131"/>
      <c r="D2152" s="131"/>
      <c r="E2152" s="131"/>
      <c r="F2152" s="131"/>
      <c r="G2152" s="131"/>
      <c r="H2152" s="131"/>
      <c r="I2152" s="131"/>
      <c r="J2152" s="131"/>
      <c r="K2152" s="131"/>
      <c r="L2152" s="131"/>
      <c r="M2152" s="131"/>
      <c r="N2152" s="131"/>
      <c r="O2152" s="131"/>
      <c r="P2152" s="131"/>
      <c r="Q2152" s="131"/>
      <c r="R2152" s="131"/>
      <c r="S2152" s="131"/>
      <c r="T2152" s="131"/>
      <c r="U2152" s="131"/>
      <c r="V2152" s="131"/>
      <c r="W2152" s="131"/>
      <c r="X2152" s="131"/>
      <c r="Y2152" s="131"/>
      <c r="Z2152" s="131"/>
      <c r="AA2152" s="131"/>
      <c r="AB2152" s="131"/>
      <c r="AC2152" s="131"/>
      <c r="AD2152" s="131"/>
      <c r="AE2152" s="131"/>
      <c r="AF2152" s="131"/>
      <c r="AG2152" s="131"/>
      <c r="AH2152" s="131"/>
      <c r="AI2152" s="131"/>
      <c r="AJ2152" s="131"/>
      <c r="AK2152" s="131"/>
      <c r="AL2152" s="131"/>
      <c r="AM2152" s="131"/>
      <c r="AN2152" s="131"/>
      <c r="AO2152" s="131"/>
      <c r="AP2152" s="131"/>
      <c r="AQ2152" s="131"/>
      <c r="AR2152" s="131"/>
      <c r="AS2152" s="131"/>
      <c r="AT2152" s="131"/>
      <c r="AU2152" s="131"/>
      <c r="AV2152" s="131"/>
      <c r="AW2152" s="131"/>
      <c r="AX2152" s="131"/>
      <c r="AY2152" s="131"/>
      <c r="AZ2152" s="131"/>
      <c r="BA2152" s="131"/>
      <c r="BB2152" s="131"/>
      <c r="BC2152" s="131"/>
      <c r="BD2152" s="131"/>
      <c r="BE2152" s="131"/>
      <c r="BF2152" s="131"/>
      <c r="BG2152" s="131"/>
      <c r="BH2152" s="131"/>
      <c r="BI2152" s="131"/>
      <c r="BJ2152" s="131"/>
    </row>
    <row r="2153" spans="1:62" ht="12.75">
      <c r="A2153" s="131"/>
      <c r="B2153" s="131"/>
      <c r="C2153" s="131"/>
      <c r="D2153" s="131"/>
      <c r="E2153" s="131"/>
      <c r="F2153" s="131"/>
      <c r="G2153" s="131"/>
      <c r="H2153" s="131"/>
      <c r="I2153" s="131"/>
      <c r="J2153" s="131"/>
      <c r="K2153" s="131"/>
      <c r="L2153" s="131"/>
      <c r="M2153" s="131"/>
      <c r="N2153" s="131"/>
      <c r="O2153" s="131"/>
      <c r="P2153" s="131"/>
      <c r="Q2153" s="131"/>
      <c r="R2153" s="131"/>
      <c r="S2153" s="131"/>
      <c r="T2153" s="131"/>
      <c r="U2153" s="131"/>
      <c r="V2153" s="131"/>
      <c r="W2153" s="131"/>
      <c r="X2153" s="131"/>
      <c r="Y2153" s="131"/>
      <c r="Z2153" s="131"/>
      <c r="AA2153" s="131"/>
      <c r="AB2153" s="131"/>
      <c r="AC2153" s="131"/>
      <c r="AD2153" s="131"/>
      <c r="AE2153" s="131"/>
      <c r="AF2153" s="131"/>
      <c r="AG2153" s="131"/>
      <c r="AH2153" s="131"/>
      <c r="AI2153" s="131"/>
      <c r="AJ2153" s="131"/>
      <c r="AK2153" s="131"/>
      <c r="AL2153" s="131"/>
      <c r="AM2153" s="131"/>
      <c r="AN2153" s="131"/>
      <c r="AO2153" s="131"/>
      <c r="AP2153" s="131"/>
      <c r="AQ2153" s="131"/>
      <c r="AR2153" s="131"/>
      <c r="AS2153" s="131"/>
      <c r="AT2153" s="131"/>
      <c r="AU2153" s="131"/>
      <c r="AV2153" s="131"/>
      <c r="AW2153" s="131"/>
      <c r="AX2153" s="131"/>
      <c r="AY2153" s="131"/>
      <c r="AZ2153" s="131"/>
      <c r="BA2153" s="131"/>
      <c r="BB2153" s="131"/>
      <c r="BC2153" s="131"/>
      <c r="BD2153" s="131"/>
      <c r="BE2153" s="131"/>
      <c r="BF2153" s="131"/>
      <c r="BG2153" s="131"/>
      <c r="BH2153" s="131"/>
      <c r="BI2153" s="131"/>
      <c r="BJ2153" s="131"/>
    </row>
    <row r="2154" spans="1:62" ht="12.75">
      <c r="A2154" s="131"/>
      <c r="B2154" s="131"/>
      <c r="C2154" s="131"/>
      <c r="D2154" s="131"/>
      <c r="E2154" s="131"/>
      <c r="F2154" s="131"/>
      <c r="G2154" s="131"/>
      <c r="H2154" s="131"/>
      <c r="I2154" s="131"/>
      <c r="J2154" s="131"/>
      <c r="K2154" s="131"/>
      <c r="L2154" s="131"/>
      <c r="M2154" s="131"/>
      <c r="N2154" s="131"/>
      <c r="O2154" s="131"/>
      <c r="P2154" s="131"/>
      <c r="Q2154" s="131"/>
      <c r="R2154" s="131"/>
      <c r="S2154" s="131"/>
      <c r="T2154" s="131"/>
      <c r="U2154" s="131"/>
      <c r="V2154" s="131"/>
      <c r="W2154" s="131"/>
      <c r="X2154" s="131"/>
      <c r="Y2154" s="131"/>
      <c r="Z2154" s="131"/>
      <c r="AA2154" s="131"/>
      <c r="AB2154" s="131"/>
      <c r="AC2154" s="131"/>
      <c r="AD2154" s="131"/>
      <c r="AE2154" s="131"/>
      <c r="AF2154" s="131"/>
      <c r="AG2154" s="131"/>
      <c r="AH2154" s="131"/>
      <c r="AI2154" s="131"/>
      <c r="AJ2154" s="131"/>
      <c r="AK2154" s="131"/>
      <c r="AL2154" s="131"/>
      <c r="AM2154" s="131"/>
      <c r="AN2154" s="131"/>
      <c r="AO2154" s="131"/>
      <c r="AP2154" s="131"/>
      <c r="AQ2154" s="131"/>
      <c r="AR2154" s="131"/>
      <c r="AS2154" s="131"/>
      <c r="AT2154" s="131"/>
      <c r="AU2154" s="131"/>
      <c r="AV2154" s="131"/>
      <c r="AW2154" s="131"/>
      <c r="AX2154" s="131"/>
      <c r="AY2154" s="131"/>
      <c r="AZ2154" s="131"/>
      <c r="BA2154" s="131"/>
      <c r="BB2154" s="131"/>
      <c r="BC2154" s="131"/>
      <c r="BD2154" s="131"/>
      <c r="BE2154" s="131"/>
      <c r="BF2154" s="131"/>
      <c r="BG2154" s="131"/>
      <c r="BH2154" s="131"/>
      <c r="BI2154" s="131"/>
      <c r="BJ2154" s="131"/>
    </row>
    <row r="2155" spans="1:62" ht="12.75">
      <c r="A2155" s="131"/>
      <c r="B2155" s="131"/>
      <c r="C2155" s="131"/>
      <c r="D2155" s="131"/>
      <c r="E2155" s="131"/>
      <c r="F2155" s="131"/>
      <c r="G2155" s="131"/>
      <c r="H2155" s="131"/>
      <c r="I2155" s="131"/>
      <c r="J2155" s="131"/>
      <c r="K2155" s="131"/>
      <c r="L2155" s="131"/>
      <c r="M2155" s="131"/>
      <c r="N2155" s="131"/>
      <c r="O2155" s="131"/>
      <c r="P2155" s="131"/>
      <c r="Q2155" s="131"/>
      <c r="R2155" s="131"/>
      <c r="S2155" s="131"/>
      <c r="T2155" s="131"/>
      <c r="U2155" s="131"/>
      <c r="V2155" s="131"/>
      <c r="W2155" s="131"/>
      <c r="X2155" s="131"/>
      <c r="Y2155" s="131"/>
      <c r="Z2155" s="131"/>
      <c r="AA2155" s="131"/>
      <c r="AB2155" s="131"/>
      <c r="AC2155" s="131"/>
      <c r="AD2155" s="131"/>
      <c r="AE2155" s="131"/>
      <c r="AF2155" s="131"/>
      <c r="AG2155" s="131"/>
      <c r="AH2155" s="131"/>
      <c r="AI2155" s="131"/>
      <c r="AJ2155" s="131"/>
      <c r="AK2155" s="131"/>
      <c r="AL2155" s="131"/>
      <c r="AM2155" s="131"/>
      <c r="AN2155" s="131"/>
      <c r="AO2155" s="131"/>
      <c r="AP2155" s="131"/>
      <c r="AQ2155" s="131"/>
      <c r="AR2155" s="131"/>
      <c r="AS2155" s="131"/>
      <c r="AT2155" s="131"/>
      <c r="AU2155" s="131"/>
      <c r="AV2155" s="131"/>
      <c r="AW2155" s="131"/>
      <c r="AX2155" s="131"/>
      <c r="AY2155" s="131"/>
      <c r="AZ2155" s="131"/>
      <c r="BA2155" s="131"/>
      <c r="BB2155" s="131"/>
      <c r="BC2155" s="131"/>
      <c r="BD2155" s="131"/>
      <c r="BE2155" s="131"/>
      <c r="BF2155" s="131"/>
      <c r="BG2155" s="131"/>
      <c r="BH2155" s="131"/>
      <c r="BI2155" s="131"/>
      <c r="BJ2155" s="131"/>
    </row>
    <row r="2156" spans="1:62" ht="12.75">
      <c r="A2156" s="131"/>
      <c r="B2156" s="131"/>
      <c r="C2156" s="131"/>
      <c r="D2156" s="131"/>
      <c r="E2156" s="131"/>
      <c r="F2156" s="131"/>
      <c r="G2156" s="131"/>
      <c r="H2156" s="131"/>
      <c r="I2156" s="131"/>
      <c r="J2156" s="131"/>
      <c r="K2156" s="131"/>
      <c r="L2156" s="131"/>
      <c r="M2156" s="131"/>
      <c r="N2156" s="131"/>
      <c r="O2156" s="131"/>
      <c r="P2156" s="131"/>
      <c r="Q2156" s="131"/>
      <c r="R2156" s="131"/>
      <c r="S2156" s="131"/>
      <c r="T2156" s="131"/>
      <c r="U2156" s="131"/>
      <c r="V2156" s="131"/>
      <c r="W2156" s="131"/>
      <c r="X2156" s="131"/>
      <c r="Y2156" s="131"/>
      <c r="Z2156" s="131"/>
      <c r="AA2156" s="131"/>
      <c r="AB2156" s="131"/>
      <c r="AC2156" s="131"/>
      <c r="AD2156" s="131"/>
      <c r="AE2156" s="131"/>
      <c r="AF2156" s="131"/>
      <c r="AG2156" s="131"/>
      <c r="AH2156" s="131"/>
      <c r="AI2156" s="131"/>
      <c r="AJ2156" s="131"/>
      <c r="AK2156" s="131"/>
      <c r="AL2156" s="131"/>
      <c r="AM2156" s="131"/>
      <c r="AN2156" s="131"/>
      <c r="AO2156" s="131"/>
      <c r="AP2156" s="131"/>
      <c r="AQ2156" s="131"/>
      <c r="AR2156" s="131"/>
      <c r="AS2156" s="131"/>
      <c r="AT2156" s="131"/>
      <c r="AU2156" s="131"/>
      <c r="AV2156" s="131"/>
      <c r="AW2156" s="131"/>
      <c r="AX2156" s="131"/>
      <c r="AY2156" s="131"/>
      <c r="AZ2156" s="131"/>
      <c r="BA2156" s="131"/>
      <c r="BB2156" s="131"/>
      <c r="BC2156" s="131"/>
      <c r="BD2156" s="131"/>
      <c r="BE2156" s="131"/>
      <c r="BF2156" s="131"/>
      <c r="BG2156" s="131"/>
      <c r="BH2156" s="131"/>
      <c r="BI2156" s="131"/>
      <c r="BJ2156" s="131"/>
    </row>
    <row r="2157" spans="1:62" ht="12.75">
      <c r="A2157" s="131"/>
      <c r="B2157" s="131"/>
      <c r="C2157" s="131"/>
      <c r="D2157" s="131"/>
      <c r="E2157" s="131"/>
      <c r="F2157" s="131"/>
      <c r="G2157" s="131"/>
      <c r="H2157" s="131"/>
      <c r="I2157" s="131"/>
      <c r="J2157" s="131"/>
      <c r="K2157" s="131"/>
      <c r="L2157" s="131"/>
      <c r="M2157" s="131"/>
      <c r="N2157" s="131"/>
      <c r="O2157" s="131"/>
      <c r="P2157" s="131"/>
      <c r="Q2157" s="131"/>
      <c r="R2157" s="131"/>
      <c r="S2157" s="131"/>
      <c r="T2157" s="131"/>
      <c r="U2157" s="131"/>
      <c r="V2157" s="131"/>
      <c r="W2157" s="131"/>
      <c r="X2157" s="131"/>
      <c r="Y2157" s="131"/>
      <c r="Z2157" s="131"/>
      <c r="AA2157" s="131"/>
      <c r="AB2157" s="131"/>
      <c r="AC2157" s="131"/>
      <c r="AD2157" s="131"/>
      <c r="AE2157" s="131"/>
      <c r="AF2157" s="131"/>
      <c r="AG2157" s="131"/>
      <c r="AH2157" s="131"/>
      <c r="AI2157" s="131"/>
      <c r="AJ2157" s="131"/>
      <c r="AK2157" s="131"/>
      <c r="AL2157" s="131"/>
      <c r="AM2157" s="131"/>
      <c r="AN2157" s="131"/>
      <c r="AO2157" s="131"/>
      <c r="AP2157" s="131"/>
      <c r="AQ2157" s="131"/>
      <c r="AR2157" s="131"/>
      <c r="AS2157" s="131"/>
      <c r="AT2157" s="131"/>
      <c r="AU2157" s="131"/>
      <c r="AV2157" s="131"/>
      <c r="AW2157" s="131"/>
      <c r="AX2157" s="131"/>
      <c r="AY2157" s="131"/>
      <c r="AZ2157" s="131"/>
      <c r="BA2157" s="131"/>
      <c r="BB2157" s="131"/>
      <c r="BC2157" s="131"/>
      <c r="BD2157" s="131"/>
      <c r="BE2157" s="131"/>
      <c r="BF2157" s="131"/>
      <c r="BG2157" s="131"/>
      <c r="BH2157" s="131"/>
      <c r="BI2157" s="131"/>
      <c r="BJ2157" s="131"/>
    </row>
    <row r="2158" spans="1:62" ht="12.75">
      <c r="A2158" s="131"/>
      <c r="B2158" s="131"/>
      <c r="C2158" s="131"/>
      <c r="D2158" s="131"/>
      <c r="E2158" s="131"/>
      <c r="F2158" s="131"/>
      <c r="G2158" s="131"/>
      <c r="H2158" s="131"/>
      <c r="I2158" s="131"/>
      <c r="J2158" s="131"/>
      <c r="K2158" s="131"/>
      <c r="L2158" s="131"/>
      <c r="M2158" s="131"/>
      <c r="N2158" s="131"/>
      <c r="O2158" s="131"/>
      <c r="P2158" s="131"/>
      <c r="Q2158" s="131"/>
      <c r="R2158" s="131"/>
      <c r="S2158" s="131"/>
      <c r="T2158" s="131"/>
      <c r="U2158" s="131"/>
      <c r="V2158" s="131"/>
      <c r="W2158" s="131"/>
      <c r="X2158" s="131"/>
      <c r="Y2158" s="131"/>
      <c r="Z2158" s="131"/>
      <c r="AA2158" s="131"/>
      <c r="AB2158" s="131"/>
      <c r="AC2158" s="131"/>
      <c r="AD2158" s="131"/>
      <c r="AE2158" s="131"/>
      <c r="AF2158" s="131"/>
      <c r="AG2158" s="131"/>
      <c r="AH2158" s="131"/>
      <c r="AI2158" s="131"/>
      <c r="AJ2158" s="131"/>
      <c r="AK2158" s="131"/>
      <c r="AL2158" s="131"/>
      <c r="AM2158" s="131"/>
      <c r="AN2158" s="131"/>
      <c r="AO2158" s="131"/>
      <c r="AP2158" s="131"/>
      <c r="AQ2158" s="131"/>
      <c r="AR2158" s="131"/>
      <c r="AS2158" s="131"/>
      <c r="AT2158" s="131"/>
      <c r="AU2158" s="131"/>
      <c r="AV2158" s="131"/>
      <c r="AW2158" s="131"/>
      <c r="AX2158" s="131"/>
      <c r="AY2158" s="131"/>
      <c r="AZ2158" s="131"/>
      <c r="BA2158" s="131"/>
      <c r="BB2158" s="131"/>
      <c r="BC2158" s="131"/>
      <c r="BD2158" s="131"/>
      <c r="BE2158" s="131"/>
      <c r="BF2158" s="131"/>
      <c r="BG2158" s="131"/>
      <c r="BH2158" s="131"/>
      <c r="BI2158" s="131"/>
      <c r="BJ2158" s="131"/>
    </row>
    <row r="2159" spans="1:62" ht="12.75">
      <c r="A2159" s="131"/>
      <c r="B2159" s="131"/>
      <c r="C2159" s="131"/>
      <c r="D2159" s="131"/>
      <c r="E2159" s="131"/>
      <c r="F2159" s="131"/>
      <c r="G2159" s="131"/>
      <c r="H2159" s="131"/>
      <c r="I2159" s="131"/>
      <c r="J2159" s="131"/>
      <c r="K2159" s="131"/>
      <c r="L2159" s="131"/>
      <c r="M2159" s="131"/>
      <c r="N2159" s="131"/>
      <c r="O2159" s="131"/>
      <c r="P2159" s="131"/>
      <c r="Q2159" s="131"/>
      <c r="R2159" s="131"/>
      <c r="S2159" s="131"/>
      <c r="T2159" s="131"/>
      <c r="U2159" s="131"/>
      <c r="V2159" s="131"/>
      <c r="W2159" s="131"/>
      <c r="X2159" s="131"/>
      <c r="Y2159" s="131"/>
      <c r="Z2159" s="131"/>
      <c r="AA2159" s="131"/>
      <c r="AB2159" s="131"/>
      <c r="AC2159" s="131"/>
      <c r="AD2159" s="131"/>
      <c r="AE2159" s="131"/>
      <c r="AF2159" s="131"/>
      <c r="AG2159" s="131"/>
      <c r="AH2159" s="131"/>
      <c r="AI2159" s="131"/>
      <c r="AJ2159" s="131"/>
      <c r="AK2159" s="131"/>
      <c r="AL2159" s="131"/>
      <c r="AM2159" s="131"/>
      <c r="AN2159" s="131"/>
      <c r="AO2159" s="131"/>
      <c r="AP2159" s="131"/>
      <c r="AQ2159" s="131"/>
      <c r="AR2159" s="131"/>
      <c r="AS2159" s="131"/>
      <c r="AT2159" s="131"/>
      <c r="AU2159" s="131"/>
      <c r="AV2159" s="131"/>
      <c r="AW2159" s="131"/>
      <c r="AX2159" s="131"/>
      <c r="AY2159" s="131"/>
      <c r="AZ2159" s="131"/>
      <c r="BA2159" s="131"/>
      <c r="BB2159" s="131"/>
      <c r="BC2159" s="131"/>
      <c r="BD2159" s="131"/>
      <c r="BE2159" s="131"/>
      <c r="BF2159" s="131"/>
      <c r="BG2159" s="131"/>
      <c r="BH2159" s="131"/>
      <c r="BI2159" s="131"/>
      <c r="BJ2159" s="131"/>
    </row>
    <row r="2160" spans="1:62" ht="12.75">
      <c r="A2160" s="131"/>
      <c r="B2160" s="131"/>
      <c r="C2160" s="131"/>
      <c r="D2160" s="131"/>
      <c r="E2160" s="131"/>
      <c r="F2160" s="131"/>
      <c r="G2160" s="131"/>
      <c r="H2160" s="131"/>
      <c r="I2160" s="131"/>
      <c r="J2160" s="131"/>
      <c r="K2160" s="131"/>
      <c r="L2160" s="131"/>
      <c r="M2160" s="131"/>
      <c r="N2160" s="131"/>
      <c r="O2160" s="131"/>
      <c r="P2160" s="131"/>
      <c r="Q2160" s="131"/>
      <c r="R2160" s="131"/>
      <c r="S2160" s="131"/>
      <c r="T2160" s="131"/>
      <c r="U2160" s="131"/>
      <c r="V2160" s="131"/>
      <c r="W2160" s="131"/>
      <c r="X2160" s="131"/>
      <c r="Y2160" s="131"/>
      <c r="Z2160" s="131"/>
      <c r="AA2160" s="131"/>
      <c r="AB2160" s="131"/>
      <c r="AC2160" s="131"/>
      <c r="AD2160" s="131"/>
      <c r="AE2160" s="131"/>
      <c r="AF2160" s="131"/>
      <c r="AG2160" s="131"/>
      <c r="AH2160" s="131"/>
      <c r="AI2160" s="131"/>
      <c r="AJ2160" s="131"/>
      <c r="AK2160" s="131"/>
      <c r="AL2160" s="131"/>
      <c r="AM2160" s="131"/>
      <c r="AN2160" s="131"/>
      <c r="AO2160" s="131"/>
      <c r="AP2160" s="131"/>
      <c r="AQ2160" s="131"/>
      <c r="AR2160" s="131"/>
      <c r="AS2160" s="131"/>
      <c r="AT2160" s="131"/>
      <c r="AU2160" s="131"/>
      <c r="AV2160" s="131"/>
      <c r="AW2160" s="131"/>
      <c r="AX2160" s="131"/>
      <c r="AY2160" s="131"/>
      <c r="AZ2160" s="131"/>
      <c r="BA2160" s="131"/>
      <c r="BB2160" s="131"/>
      <c r="BC2160" s="131"/>
      <c r="BD2160" s="131"/>
      <c r="BE2160" s="131"/>
      <c r="BF2160" s="131"/>
      <c r="BG2160" s="131"/>
      <c r="BH2160" s="131"/>
      <c r="BI2160" s="131"/>
      <c r="BJ2160" s="131"/>
    </row>
    <row r="2161" spans="1:62" ht="12.75">
      <c r="A2161" s="131"/>
      <c r="B2161" s="131"/>
      <c r="C2161" s="131"/>
      <c r="D2161" s="131"/>
      <c r="E2161" s="131"/>
      <c r="F2161" s="131"/>
      <c r="G2161" s="131"/>
      <c r="H2161" s="131"/>
      <c r="I2161" s="131"/>
      <c r="J2161" s="131"/>
      <c r="K2161" s="131"/>
      <c r="L2161" s="131"/>
      <c r="M2161" s="131"/>
      <c r="N2161" s="131"/>
      <c r="O2161" s="131"/>
      <c r="P2161" s="131"/>
      <c r="Q2161" s="131"/>
      <c r="R2161" s="131"/>
      <c r="S2161" s="131"/>
      <c r="T2161" s="131"/>
      <c r="U2161" s="131"/>
      <c r="V2161" s="131"/>
      <c r="W2161" s="131"/>
      <c r="X2161" s="131"/>
      <c r="Y2161" s="131"/>
      <c r="Z2161" s="131"/>
      <c r="AA2161" s="131"/>
      <c r="AB2161" s="131"/>
      <c r="AC2161" s="131"/>
      <c r="AD2161" s="131"/>
      <c r="AE2161" s="131"/>
      <c r="AF2161" s="131"/>
      <c r="AG2161" s="131"/>
      <c r="AH2161" s="131"/>
      <c r="AI2161" s="131"/>
      <c r="AJ2161" s="131"/>
      <c r="AK2161" s="131"/>
      <c r="AL2161" s="131"/>
      <c r="AM2161" s="131"/>
      <c r="AN2161" s="131"/>
      <c r="AO2161" s="131"/>
      <c r="AP2161" s="131"/>
      <c r="AQ2161" s="131"/>
      <c r="AR2161" s="131"/>
      <c r="AS2161" s="131"/>
      <c r="AT2161" s="131"/>
      <c r="AU2161" s="131"/>
      <c r="AV2161" s="131"/>
      <c r="AW2161" s="131"/>
      <c r="AX2161" s="131"/>
      <c r="AY2161" s="131"/>
      <c r="AZ2161" s="131"/>
      <c r="BA2161" s="131"/>
      <c r="BB2161" s="131"/>
      <c r="BC2161" s="131"/>
      <c r="BD2161" s="131"/>
      <c r="BE2161" s="131"/>
      <c r="BF2161" s="131"/>
      <c r="BG2161" s="131"/>
      <c r="BH2161" s="131"/>
      <c r="BI2161" s="131"/>
      <c r="BJ2161" s="131"/>
    </row>
    <row r="2162" spans="1:62" ht="12.75">
      <c r="A2162" s="131"/>
      <c r="B2162" s="131"/>
      <c r="C2162" s="131"/>
      <c r="D2162" s="131"/>
      <c r="E2162" s="131"/>
      <c r="F2162" s="131"/>
      <c r="G2162" s="131"/>
      <c r="H2162" s="131"/>
      <c r="I2162" s="131"/>
      <c r="J2162" s="131"/>
      <c r="K2162" s="131"/>
      <c r="L2162" s="131"/>
      <c r="M2162" s="131"/>
      <c r="N2162" s="131"/>
      <c r="O2162" s="131"/>
      <c r="P2162" s="131"/>
      <c r="Q2162" s="131"/>
      <c r="R2162" s="131"/>
      <c r="S2162" s="131"/>
      <c r="T2162" s="131"/>
      <c r="U2162" s="131"/>
      <c r="V2162" s="131"/>
      <c r="W2162" s="131"/>
      <c r="X2162" s="131"/>
      <c r="Y2162" s="131"/>
      <c r="Z2162" s="131"/>
      <c r="AA2162" s="131"/>
      <c r="AB2162" s="131"/>
      <c r="AC2162" s="131"/>
      <c r="AD2162" s="131"/>
      <c r="AE2162" s="131"/>
      <c r="AF2162" s="131"/>
      <c r="AG2162" s="131"/>
      <c r="AH2162" s="131"/>
      <c r="AI2162" s="131"/>
      <c r="AJ2162" s="131"/>
      <c r="AK2162" s="131"/>
      <c r="AL2162" s="131"/>
      <c r="AM2162" s="131"/>
      <c r="AN2162" s="131"/>
      <c r="AO2162" s="131"/>
      <c r="AP2162" s="131"/>
      <c r="AQ2162" s="131"/>
      <c r="AR2162" s="131"/>
      <c r="AS2162" s="131"/>
      <c r="AT2162" s="131"/>
      <c r="AU2162" s="131"/>
      <c r="AV2162" s="131"/>
      <c r="AW2162" s="131"/>
      <c r="AX2162" s="131"/>
      <c r="AY2162" s="131"/>
      <c r="AZ2162" s="131"/>
      <c r="BA2162" s="131"/>
      <c r="BB2162" s="131"/>
      <c r="BC2162" s="131"/>
      <c r="BD2162" s="131"/>
      <c r="BE2162" s="131"/>
      <c r="BF2162" s="131"/>
      <c r="BG2162" s="131"/>
      <c r="BH2162" s="131"/>
      <c r="BI2162" s="131"/>
      <c r="BJ2162" s="131"/>
    </row>
    <row r="2163" spans="1:62" ht="12.75">
      <c r="A2163" s="131"/>
      <c r="B2163" s="131"/>
      <c r="C2163" s="131"/>
      <c r="D2163" s="131"/>
      <c r="E2163" s="131"/>
      <c r="F2163" s="131"/>
      <c r="G2163" s="131"/>
      <c r="H2163" s="131"/>
      <c r="I2163" s="131"/>
      <c r="J2163" s="131"/>
      <c r="K2163" s="131"/>
      <c r="L2163" s="131"/>
      <c r="M2163" s="131"/>
      <c r="N2163" s="131"/>
      <c r="O2163" s="131"/>
      <c r="P2163" s="131"/>
      <c r="Q2163" s="131"/>
      <c r="R2163" s="131"/>
      <c r="S2163" s="131"/>
      <c r="T2163" s="131"/>
      <c r="U2163" s="131"/>
      <c r="V2163" s="131"/>
      <c r="W2163" s="131"/>
      <c r="X2163" s="131"/>
      <c r="Y2163" s="131"/>
      <c r="Z2163" s="131"/>
      <c r="AA2163" s="131"/>
      <c r="AB2163" s="131"/>
      <c r="AC2163" s="131"/>
      <c r="AD2163" s="131"/>
      <c r="AE2163" s="131"/>
      <c r="AF2163" s="131"/>
      <c r="AG2163" s="131"/>
      <c r="AH2163" s="131"/>
      <c r="AI2163" s="131"/>
      <c r="AJ2163" s="131"/>
      <c r="AK2163" s="131"/>
      <c r="AL2163" s="131"/>
      <c r="AM2163" s="131"/>
      <c r="AN2163" s="131"/>
      <c r="AO2163" s="131"/>
      <c r="AP2163" s="131"/>
      <c r="AQ2163" s="131"/>
      <c r="AR2163" s="131"/>
      <c r="AS2163" s="131"/>
      <c r="AT2163" s="131"/>
      <c r="AU2163" s="131"/>
      <c r="AV2163" s="131"/>
      <c r="AW2163" s="131"/>
      <c r="AX2163" s="131"/>
      <c r="AY2163" s="131"/>
      <c r="AZ2163" s="131"/>
      <c r="BA2163" s="131"/>
      <c r="BB2163" s="131"/>
      <c r="BC2163" s="131"/>
      <c r="BD2163" s="131"/>
      <c r="BE2163" s="131"/>
      <c r="BF2163" s="131"/>
      <c r="BG2163" s="131"/>
      <c r="BH2163" s="131"/>
      <c r="BI2163" s="131"/>
      <c r="BJ2163" s="131"/>
    </row>
    <row r="2164" spans="1:62" ht="12.75">
      <c r="A2164" s="131"/>
      <c r="B2164" s="131"/>
      <c r="C2164" s="131"/>
      <c r="D2164" s="131"/>
      <c r="E2164" s="131"/>
      <c r="F2164" s="131"/>
      <c r="G2164" s="131"/>
      <c r="H2164" s="131"/>
      <c r="I2164" s="131"/>
      <c r="J2164" s="131"/>
      <c r="K2164" s="131"/>
      <c r="L2164" s="131"/>
      <c r="M2164" s="131"/>
      <c r="N2164" s="131"/>
      <c r="O2164" s="131"/>
      <c r="P2164" s="131"/>
      <c r="Q2164" s="131"/>
      <c r="R2164" s="131"/>
      <c r="S2164" s="131"/>
      <c r="T2164" s="131"/>
      <c r="U2164" s="131"/>
      <c r="V2164" s="131"/>
      <c r="W2164" s="131"/>
      <c r="X2164" s="131"/>
      <c r="Y2164" s="131"/>
      <c r="Z2164" s="131"/>
      <c r="AA2164" s="131"/>
      <c r="AB2164" s="131"/>
      <c r="AC2164" s="131"/>
      <c r="AD2164" s="131"/>
      <c r="AE2164" s="131"/>
      <c r="AF2164" s="131"/>
      <c r="AG2164" s="131"/>
      <c r="AH2164" s="131"/>
      <c r="AI2164" s="131"/>
      <c r="AJ2164" s="131"/>
      <c r="AK2164" s="131"/>
      <c r="AL2164" s="131"/>
      <c r="AM2164" s="131"/>
      <c r="AN2164" s="131"/>
      <c r="AO2164" s="131"/>
      <c r="AP2164" s="131"/>
      <c r="AQ2164" s="131"/>
      <c r="AR2164" s="131"/>
      <c r="AS2164" s="131"/>
      <c r="AT2164" s="131"/>
      <c r="AU2164" s="131"/>
      <c r="AV2164" s="131"/>
      <c r="AW2164" s="131"/>
      <c r="AX2164" s="131"/>
      <c r="AY2164" s="131"/>
      <c r="AZ2164" s="131"/>
      <c r="BA2164" s="131"/>
      <c r="BB2164" s="131"/>
      <c r="BC2164" s="131"/>
      <c r="BD2164" s="131"/>
      <c r="BE2164" s="131"/>
      <c r="BF2164" s="131"/>
      <c r="BG2164" s="131"/>
      <c r="BH2164" s="131"/>
      <c r="BI2164" s="131"/>
      <c r="BJ2164" s="131"/>
    </row>
    <row r="2165" spans="1:62" ht="12.75">
      <c r="A2165" s="131"/>
      <c r="B2165" s="131"/>
      <c r="C2165" s="131"/>
      <c r="D2165" s="131"/>
      <c r="E2165" s="131"/>
      <c r="F2165" s="131"/>
      <c r="G2165" s="131"/>
      <c r="H2165" s="131"/>
      <c r="I2165" s="131"/>
      <c r="J2165" s="131"/>
      <c r="K2165" s="131"/>
      <c r="L2165" s="131"/>
      <c r="M2165" s="131"/>
      <c r="N2165" s="131"/>
      <c r="O2165" s="131"/>
      <c r="P2165" s="131"/>
      <c r="Q2165" s="131"/>
      <c r="R2165" s="131"/>
      <c r="S2165" s="131"/>
      <c r="T2165" s="131"/>
      <c r="U2165" s="131"/>
      <c r="V2165" s="131"/>
      <c r="W2165" s="131"/>
      <c r="X2165" s="131"/>
      <c r="Y2165" s="131"/>
      <c r="Z2165" s="131"/>
      <c r="AA2165" s="131"/>
      <c r="AB2165" s="131"/>
      <c r="AC2165" s="131"/>
      <c r="AD2165" s="131"/>
      <c r="AE2165" s="131"/>
      <c r="AF2165" s="131"/>
      <c r="AG2165" s="131"/>
      <c r="AH2165" s="131"/>
      <c r="AI2165" s="131"/>
      <c r="AJ2165" s="131"/>
      <c r="AK2165" s="131"/>
      <c r="AL2165" s="131"/>
      <c r="AM2165" s="131"/>
      <c r="AN2165" s="131"/>
      <c r="AO2165" s="131"/>
      <c r="AP2165" s="131"/>
      <c r="AQ2165" s="131"/>
      <c r="AR2165" s="131"/>
      <c r="AS2165" s="131"/>
      <c r="AT2165" s="131"/>
      <c r="AU2165" s="131"/>
      <c r="AV2165" s="131"/>
      <c r="AW2165" s="131"/>
      <c r="AX2165" s="131"/>
      <c r="AY2165" s="131"/>
      <c r="AZ2165" s="131"/>
      <c r="BA2165" s="131"/>
      <c r="BB2165" s="131"/>
      <c r="BC2165" s="131"/>
      <c r="BD2165" s="131"/>
      <c r="BE2165" s="131"/>
      <c r="BF2165" s="131"/>
      <c r="BG2165" s="131"/>
      <c r="BH2165" s="131"/>
      <c r="BI2165" s="131"/>
      <c r="BJ2165" s="131"/>
    </row>
    <row r="2166" spans="1:62" ht="12.75">
      <c r="A2166" s="131"/>
      <c r="B2166" s="131"/>
      <c r="C2166" s="131"/>
      <c r="D2166" s="131"/>
      <c r="E2166" s="131"/>
      <c r="F2166" s="131"/>
      <c r="G2166" s="131"/>
      <c r="H2166" s="131"/>
      <c r="I2166" s="131"/>
      <c r="J2166" s="131"/>
      <c r="K2166" s="131"/>
      <c r="L2166" s="131"/>
      <c r="M2166" s="131"/>
      <c r="N2166" s="131"/>
      <c r="O2166" s="131"/>
      <c r="P2166" s="131"/>
      <c r="Q2166" s="131"/>
      <c r="R2166" s="131"/>
      <c r="S2166" s="131"/>
      <c r="T2166" s="131"/>
      <c r="U2166" s="131"/>
      <c r="V2166" s="131"/>
      <c r="W2166" s="131"/>
      <c r="X2166" s="131"/>
      <c r="Y2166" s="131"/>
      <c r="Z2166" s="131"/>
      <c r="AA2166" s="131"/>
      <c r="AB2166" s="131"/>
      <c r="AC2166" s="131"/>
      <c r="AD2166" s="131"/>
      <c r="AE2166" s="131"/>
      <c r="AF2166" s="131"/>
      <c r="AG2166" s="131"/>
      <c r="AH2166" s="131"/>
      <c r="AI2166" s="131"/>
      <c r="AJ2166" s="131"/>
      <c r="AK2166" s="131"/>
      <c r="AL2166" s="131"/>
      <c r="AM2166" s="131"/>
      <c r="AN2166" s="131"/>
      <c r="AO2166" s="131"/>
      <c r="AP2166" s="131"/>
      <c r="AQ2166" s="131"/>
      <c r="AR2166" s="131"/>
      <c r="AS2166" s="131"/>
      <c r="AT2166" s="131"/>
      <c r="AU2166" s="131"/>
      <c r="AV2166" s="131"/>
      <c r="AW2166" s="131"/>
      <c r="AX2166" s="131"/>
      <c r="AY2166" s="131"/>
      <c r="AZ2166" s="131"/>
      <c r="BA2166" s="131"/>
      <c r="BB2166" s="131"/>
      <c r="BC2166" s="131"/>
      <c r="BD2166" s="131"/>
      <c r="BE2166" s="131"/>
      <c r="BF2166" s="131"/>
      <c r="BG2166" s="131"/>
      <c r="BH2166" s="131"/>
      <c r="BI2166" s="131"/>
      <c r="BJ2166" s="131"/>
    </row>
  </sheetData>
  <hyperlinks>
    <hyperlink ref="AH1200" r:id="rId1" xr:uid="{00000000-0004-0000-0300-000000000000}"/>
    <hyperlink ref="AH1666" r:id="rId2" xr:uid="{00000000-0004-0000-03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3 А5</vt:lpstr>
      <vt:lpstr>3 обр. А5</vt:lpstr>
      <vt:lpstr>Вам подарок</vt:lpstr>
      <vt:lpstr>1</vt:lpstr>
      <vt:lpstr>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Довбенчак</dc:creator>
  <cp:lastModifiedBy>Пользователь</cp:lastModifiedBy>
  <cp:lastPrinted>2023-08-17T10:50:52Z</cp:lastPrinted>
  <dcterms:created xsi:type="dcterms:W3CDTF">2023-08-18T10:17:42Z</dcterms:created>
  <dcterms:modified xsi:type="dcterms:W3CDTF">2023-10-05T08:58:59Z</dcterms:modified>
</cp:coreProperties>
</file>